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JCAlexander1\Downloads\"/>
    </mc:Choice>
  </mc:AlternateContent>
  <xr:revisionPtr revIDLastSave="0" documentId="13_ncr:1_{6CB843C2-9E01-4292-B175-D2868FE96D1B}" xr6:coauthVersionLast="47" xr6:coauthVersionMax="47" xr10:uidLastSave="{00000000-0000-0000-0000-000000000000}"/>
  <bookViews>
    <workbookView xWindow="31755" yWindow="3600" windowWidth="21600" windowHeight="11295" tabRatio="1000" activeTab="3" xr2:uid="{00000000-000D-0000-FFFF-FFFF00000000}"/>
    <workbookView xWindow="28680" yWindow="-120" windowWidth="29040" windowHeight="15720" activeTab="1" xr2:uid="{0CA3326F-48E0-4C76-AE7E-3CF02F12572A}"/>
  </bookViews>
  <sheets>
    <sheet name="Project Summary" sheetId="43" r:id="rId1"/>
    <sheet name="Daily Summary" sheetId="39" r:id="rId2"/>
    <sheet name="day1" sheetId="44" r:id="rId3"/>
    <sheet name="day2" sheetId="13" r:id="rId4"/>
    <sheet name="day3" sheetId="12" r:id="rId5"/>
    <sheet name="day4" sheetId="11" r:id="rId6"/>
    <sheet name="day5" sheetId="10" r:id="rId7"/>
    <sheet name="day6" sheetId="9" r:id="rId8"/>
    <sheet name="day7" sheetId="14" r:id="rId9"/>
    <sheet name="day8" sheetId="38" r:id="rId10"/>
    <sheet name="day9" sheetId="37" r:id="rId11"/>
    <sheet name="day10" sheetId="36" r:id="rId12"/>
    <sheet name="day11" sheetId="35" r:id="rId13"/>
    <sheet name="day12" sheetId="34" r:id="rId14"/>
    <sheet name="day13" sheetId="33" r:id="rId15"/>
    <sheet name="day14" sheetId="32" r:id="rId16"/>
    <sheet name="day15" sheetId="31" r:id="rId17"/>
    <sheet name="day16" sheetId="30" r:id="rId18"/>
    <sheet name="day17" sheetId="29" r:id="rId19"/>
    <sheet name="day18" sheetId="28" r:id="rId20"/>
    <sheet name="day19" sheetId="27" r:id="rId21"/>
    <sheet name="day20" sheetId="26" r:id="rId22"/>
    <sheet name="day21" sheetId="25" r:id="rId23"/>
    <sheet name="day22" sheetId="24" r:id="rId24"/>
    <sheet name="day23" sheetId="23" r:id="rId25"/>
    <sheet name="day24" sheetId="22" r:id="rId26"/>
    <sheet name="day25" sheetId="21" r:id="rId27"/>
    <sheet name="day26" sheetId="20" r:id="rId28"/>
    <sheet name="day27" sheetId="19" r:id="rId29"/>
    <sheet name="day28" sheetId="18" r:id="rId30"/>
    <sheet name="day29" sheetId="17" r:id="rId31"/>
    <sheet name="day30" sheetId="16" r:id="rId32"/>
    <sheet name="day31" sheetId="15" r:id="rId33"/>
    <sheet name="User's Guide" sheetId="42" r:id="rId34"/>
    <sheet name="Ceiling Management Tool" sheetId="46" r:id="rId35"/>
    <sheet name="Standard Rates" sheetId="45" r:id="rId36"/>
    <sheet name="ADMIN" sheetId="41" state="hidden" r:id="rId37"/>
    <sheet name="Module1" sheetId="5" state="veryHidden" r:id="rId38"/>
  </sheets>
  <definedNames>
    <definedName name="Air_Type">ADMIN!$A$7:$A$14</definedName>
    <definedName name="Boat_Type">Boats[Boats]</definedName>
    <definedName name="Cutter_Type">Cutters[Cutters]</definedName>
    <definedName name="Duty_List">Duty[Duty]</definedName>
    <definedName name="Equip_List">Equipment[Equipment]</definedName>
    <definedName name="Paygrade">Personnel[Personnel]</definedName>
    <definedName name="_xlnm.Print_Area" localSheetId="34">'Ceiling Management Tool'!$C$16:$L$51</definedName>
    <definedName name="_xlnm.Print_Area" localSheetId="11">'day10'!$A$1:$I$131</definedName>
    <definedName name="_xlnm.Print_Area" localSheetId="12">'day11'!$A$1:$I$131</definedName>
    <definedName name="_xlnm.Print_Area" localSheetId="13">'day12'!$A$1:$I$131</definedName>
    <definedName name="_xlnm.Print_Area" localSheetId="14">'day13'!$A$1:$I$131</definedName>
    <definedName name="_xlnm.Print_Area" localSheetId="15">'day14'!$A$1:$I$131</definedName>
    <definedName name="_xlnm.Print_Area" localSheetId="16">'day15'!$A$1:$I$131</definedName>
    <definedName name="_xlnm.Print_Area" localSheetId="17">'day16'!$A$1:$I$131</definedName>
    <definedName name="_xlnm.Print_Area" localSheetId="18">'day17'!$A$1:$I$131</definedName>
    <definedName name="_xlnm.Print_Area" localSheetId="19">'day18'!$A$1:$I$131</definedName>
    <definedName name="_xlnm.Print_Area" localSheetId="20">'day19'!$A$1:$I$131</definedName>
    <definedName name="_xlnm.Print_Area" localSheetId="3">'day2'!$A$1:$I$254</definedName>
    <definedName name="_xlnm.Print_Area" localSheetId="21">'day20'!$A$1:$I$131</definedName>
    <definedName name="_xlnm.Print_Area" localSheetId="22">'day21'!$A$1:$I$131</definedName>
    <definedName name="_xlnm.Print_Area" localSheetId="23">'day22'!$A$1:$I$131</definedName>
    <definedName name="_xlnm.Print_Area" localSheetId="24">'day23'!$A$1:$I$131</definedName>
    <definedName name="_xlnm.Print_Area" localSheetId="25">'day24'!$A$1:$I$131</definedName>
    <definedName name="_xlnm.Print_Area" localSheetId="26">'day25'!$A$1:$I$131</definedName>
    <definedName name="_xlnm.Print_Area" localSheetId="27">'day26'!$A$1:$I$131</definedName>
    <definedName name="_xlnm.Print_Area" localSheetId="28">'day27'!$A$1:$I$131</definedName>
    <definedName name="_xlnm.Print_Area" localSheetId="29">'day28'!$A$1:$I$131</definedName>
    <definedName name="_xlnm.Print_Area" localSheetId="30">'day29'!$A$1:$I$131</definedName>
    <definedName name="_xlnm.Print_Area" localSheetId="4">'day3'!$A$1:$I$131</definedName>
    <definedName name="_xlnm.Print_Area" localSheetId="31">'day30'!$A$1:$I$131</definedName>
    <definedName name="_xlnm.Print_Area" localSheetId="32">'day31'!$A$1:$I$131</definedName>
    <definedName name="_xlnm.Print_Area" localSheetId="5">'day4'!$A$1:$I$131</definedName>
    <definedName name="_xlnm.Print_Area" localSheetId="6">'day5'!$A$1:$I$131</definedName>
    <definedName name="_xlnm.Print_Area" localSheetId="7">'day6'!$A$1:$I$131</definedName>
    <definedName name="_xlnm.Print_Area" localSheetId="8">'day7'!$A$1:$I$131</definedName>
    <definedName name="_xlnm.Print_Area" localSheetId="9">'day8'!$A$1:$I$131</definedName>
    <definedName name="_xlnm.Print_Area" localSheetId="10">'day9'!$A$1:$I$131</definedName>
    <definedName name="_xlnm.Print_Area" localSheetId="0">'Project Summary'!$A$1:$I$38</definedName>
    <definedName name="Vehicle_Type">ADMIN!$T$7:$T$17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1" i="39" l="1"/>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Q41" i="39"/>
  <c r="Q40" i="39"/>
  <c r="Q39" i="39"/>
  <c r="Q38" i="39"/>
  <c r="Q37" i="39"/>
  <c r="Q36" i="39"/>
  <c r="Q35" i="39"/>
  <c r="Q34" i="39"/>
  <c r="Q33" i="39"/>
  <c r="Q32" i="39"/>
  <c r="Q31" i="39"/>
  <c r="Q30" i="39"/>
  <c r="Q29" i="39"/>
  <c r="Q28" i="39"/>
  <c r="Q27" i="39"/>
  <c r="Q26" i="39"/>
  <c r="Q25" i="39"/>
  <c r="Q24" i="39"/>
  <c r="Q23" i="39"/>
  <c r="Q22" i="39"/>
  <c r="Q21" i="39"/>
  <c r="Q20" i="39"/>
  <c r="Q19" i="39"/>
  <c r="Q18" i="39"/>
  <c r="Q17" i="39"/>
  <c r="Q16" i="39"/>
  <c r="Q15" i="39"/>
  <c r="Q14" i="39"/>
  <c r="Q13" i="39"/>
  <c r="Q12" i="39"/>
  <c r="P41" i="39"/>
  <c r="P40" i="39"/>
  <c r="P39" i="39"/>
  <c r="P38" i="39"/>
  <c r="P37" i="39"/>
  <c r="P36" i="39"/>
  <c r="P35" i="39"/>
  <c r="P34" i="39"/>
  <c r="P33" i="39"/>
  <c r="P32" i="39"/>
  <c r="P31" i="39"/>
  <c r="P30" i="39"/>
  <c r="P29" i="39"/>
  <c r="P28" i="39"/>
  <c r="P27" i="39"/>
  <c r="P26" i="39"/>
  <c r="P25" i="39"/>
  <c r="P24" i="39"/>
  <c r="P23" i="39"/>
  <c r="P22" i="39"/>
  <c r="P21" i="39"/>
  <c r="P20" i="39"/>
  <c r="P19" i="39"/>
  <c r="P18" i="39"/>
  <c r="P17" i="39"/>
  <c r="P16" i="39"/>
  <c r="P15" i="39"/>
  <c r="P14" i="39"/>
  <c r="P13" i="39"/>
  <c r="P12" i="39"/>
  <c r="O42" i="39"/>
  <c r="O41" i="39"/>
  <c r="O40" i="39"/>
  <c r="O39" i="39"/>
  <c r="O38" i="39"/>
  <c r="O37" i="39"/>
  <c r="O36" i="39"/>
  <c r="O35" i="39"/>
  <c r="O34" i="39"/>
  <c r="O33" i="39"/>
  <c r="O32" i="39"/>
  <c r="O31" i="39"/>
  <c r="O30" i="39"/>
  <c r="O29" i="39"/>
  <c r="O28" i="39"/>
  <c r="O27" i="39"/>
  <c r="O26" i="39"/>
  <c r="O25" i="39"/>
  <c r="O24" i="39"/>
  <c r="O23" i="39"/>
  <c r="O22" i="39"/>
  <c r="O21" i="39"/>
  <c r="O20" i="39"/>
  <c r="O19" i="39"/>
  <c r="O18" i="39"/>
  <c r="O17" i="39"/>
  <c r="O16" i="39"/>
  <c r="O15" i="39"/>
  <c r="O14" i="39"/>
  <c r="O13" i="39"/>
  <c r="O12" i="39"/>
  <c r="N41" i="39"/>
  <c r="N40" i="39"/>
  <c r="N39" i="39"/>
  <c r="N38" i="39"/>
  <c r="N37" i="39"/>
  <c r="N36" i="39"/>
  <c r="N35" i="39"/>
  <c r="N34" i="39"/>
  <c r="N33" i="39"/>
  <c r="N32" i="39"/>
  <c r="N31" i="39"/>
  <c r="N30" i="39"/>
  <c r="N29" i="39"/>
  <c r="N28" i="39"/>
  <c r="N27" i="39"/>
  <c r="N26" i="39"/>
  <c r="N25" i="39"/>
  <c r="N24" i="39"/>
  <c r="N23" i="39"/>
  <c r="N22" i="39"/>
  <c r="N21" i="39"/>
  <c r="N20" i="39"/>
  <c r="N19" i="39"/>
  <c r="N18" i="39"/>
  <c r="N17" i="39"/>
  <c r="N16" i="39"/>
  <c r="N15" i="39"/>
  <c r="N14" i="39"/>
  <c r="N13" i="39"/>
  <c r="N12" i="39"/>
  <c r="N11" i="39"/>
  <c r="M41" i="39"/>
  <c r="M40" i="39"/>
  <c r="M39" i="39"/>
  <c r="M38" i="39"/>
  <c r="M37" i="39"/>
  <c r="M36" i="39"/>
  <c r="M35" i="39"/>
  <c r="M34" i="39"/>
  <c r="M33" i="39"/>
  <c r="M32" i="39"/>
  <c r="M31" i="39"/>
  <c r="M30" i="39"/>
  <c r="M29" i="39"/>
  <c r="M28" i="39"/>
  <c r="M27" i="39"/>
  <c r="M26" i="39"/>
  <c r="M25" i="39"/>
  <c r="M24" i="39"/>
  <c r="M23" i="39"/>
  <c r="M22" i="39"/>
  <c r="M21" i="39"/>
  <c r="M20" i="39"/>
  <c r="M19" i="39"/>
  <c r="M18" i="39"/>
  <c r="M17" i="39"/>
  <c r="M16" i="39"/>
  <c r="M15" i="39"/>
  <c r="M14" i="39"/>
  <c r="M13" i="39"/>
  <c r="M1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16" i="39"/>
  <c r="I15" i="39"/>
  <c r="I14" i="39"/>
  <c r="I13" i="39"/>
  <c r="I1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E41" i="39"/>
  <c r="E40" i="39"/>
  <c r="E39" i="39"/>
  <c r="E38" i="39"/>
  <c r="E37" i="39"/>
  <c r="E36" i="39"/>
  <c r="E35" i="39"/>
  <c r="E34" i="39"/>
  <c r="E33" i="39"/>
  <c r="E32" i="39"/>
  <c r="E31" i="39"/>
  <c r="E30" i="39"/>
  <c r="E29" i="39"/>
  <c r="E28" i="39"/>
  <c r="E27" i="39"/>
  <c r="E26" i="39"/>
  <c r="E25" i="39"/>
  <c r="E24" i="39"/>
  <c r="E23" i="39"/>
  <c r="E22" i="39"/>
  <c r="E21" i="39"/>
  <c r="E20" i="39"/>
  <c r="E19" i="39"/>
  <c r="E18" i="39"/>
  <c r="E17" i="39"/>
  <c r="E16" i="39"/>
  <c r="E12" i="39"/>
  <c r="E13" i="39"/>
  <c r="E14" i="39"/>
  <c r="E15"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2" i="39"/>
  <c r="C41" i="39"/>
  <c r="C40" i="39"/>
  <c r="C39" i="39"/>
  <c r="C38" i="39"/>
  <c r="C37" i="39"/>
  <c r="C36" i="39"/>
  <c r="C35" i="39"/>
  <c r="C34" i="39"/>
  <c r="C33" i="39"/>
  <c r="C32" i="39"/>
  <c r="C31" i="39"/>
  <c r="C30" i="39"/>
  <c r="C29" i="39"/>
  <c r="C28" i="39"/>
  <c r="C27" i="39"/>
  <c r="C26" i="39"/>
  <c r="C25" i="39"/>
  <c r="C24" i="39"/>
  <c r="C23" i="39"/>
  <c r="C22" i="39"/>
  <c r="C21" i="39"/>
  <c r="C20" i="39"/>
  <c r="C19" i="39"/>
  <c r="C18" i="39"/>
  <c r="C17" i="39"/>
  <c r="C16" i="39"/>
  <c r="C15" i="39"/>
  <c r="C14" i="39"/>
  <c r="C13" i="39"/>
  <c r="C11" i="39"/>
  <c r="H91" i="15"/>
  <c r="G90" i="15"/>
  <c r="G84" i="15"/>
  <c r="G78" i="15"/>
  <c r="G72" i="15"/>
  <c r="G66" i="15"/>
  <c r="G60" i="15"/>
  <c r="G54" i="15"/>
  <c r="G47" i="15"/>
  <c r="G40" i="15"/>
  <c r="F40" i="15"/>
  <c r="D40" i="15"/>
  <c r="F39" i="15"/>
  <c r="G39" i="15" s="1"/>
  <c r="G42" i="15" s="1"/>
  <c r="D39" i="15"/>
  <c r="F34" i="15"/>
  <c r="G34" i="15" s="1"/>
  <c r="D34" i="15"/>
  <c r="F33" i="15"/>
  <c r="G33" i="15" s="1"/>
  <c r="G36" i="15" s="1"/>
  <c r="D33" i="15"/>
  <c r="G28" i="15"/>
  <c r="F28" i="15"/>
  <c r="D28" i="15"/>
  <c r="F27" i="15"/>
  <c r="G27" i="15" s="1"/>
  <c r="G30" i="15" s="1"/>
  <c r="D27" i="15"/>
  <c r="F22" i="15"/>
  <c r="G22" i="15" s="1"/>
  <c r="F21" i="15"/>
  <c r="G21" i="15" s="1"/>
  <c r="G24" i="15" s="1"/>
  <c r="F16" i="15"/>
  <c r="D16" i="15"/>
  <c r="G16" i="15" s="1"/>
  <c r="F15" i="15"/>
  <c r="G15" i="15" s="1"/>
  <c r="D15" i="15"/>
  <c r="I10" i="15"/>
  <c r="H10" i="15"/>
  <c r="H9" i="15"/>
  <c r="I9" i="15" s="1"/>
  <c r="I8" i="15"/>
  <c r="H8" i="15"/>
  <c r="H7" i="15"/>
  <c r="I7" i="15" s="1"/>
  <c r="G1" i="15"/>
  <c r="B1" i="15"/>
  <c r="H91" i="16"/>
  <c r="G90" i="16"/>
  <c r="G84" i="16"/>
  <c r="G78" i="16"/>
  <c r="G72" i="16"/>
  <c r="G66" i="16"/>
  <c r="G60" i="16"/>
  <c r="G54" i="16"/>
  <c r="G47" i="16"/>
  <c r="F40" i="16"/>
  <c r="G40" i="16" s="1"/>
  <c r="D40" i="16"/>
  <c r="F39" i="16"/>
  <c r="G39" i="16" s="1"/>
  <c r="D39" i="16"/>
  <c r="F34" i="16"/>
  <c r="G34" i="16" s="1"/>
  <c r="D34" i="16"/>
  <c r="F33" i="16"/>
  <c r="G33" i="16" s="1"/>
  <c r="D33" i="16"/>
  <c r="F28" i="16"/>
  <c r="G28" i="16" s="1"/>
  <c r="D28" i="16"/>
  <c r="F27" i="16"/>
  <c r="G27" i="16" s="1"/>
  <c r="G30" i="16" s="1"/>
  <c r="D27" i="16"/>
  <c r="F22" i="16"/>
  <c r="G22" i="16" s="1"/>
  <c r="G21" i="16"/>
  <c r="G24" i="16" s="1"/>
  <c r="F21" i="16"/>
  <c r="F16" i="16"/>
  <c r="D16" i="16"/>
  <c r="G16" i="16" s="1"/>
  <c r="F15" i="16"/>
  <c r="G15" i="16" s="1"/>
  <c r="G18" i="16" s="1"/>
  <c r="D15" i="16"/>
  <c r="I10" i="16"/>
  <c r="H10" i="16"/>
  <c r="H9" i="16"/>
  <c r="I9" i="16" s="1"/>
  <c r="I8" i="16"/>
  <c r="H8" i="16"/>
  <c r="H7" i="16"/>
  <c r="I7" i="16" s="1"/>
  <c r="I12" i="16" s="1"/>
  <c r="G1" i="16"/>
  <c r="B1" i="16"/>
  <c r="H91" i="17"/>
  <c r="G90" i="17"/>
  <c r="G84" i="17"/>
  <c r="G78" i="17"/>
  <c r="G72" i="17"/>
  <c r="G66" i="17"/>
  <c r="G60" i="17"/>
  <c r="G54" i="17"/>
  <c r="G47" i="17"/>
  <c r="F40" i="17"/>
  <c r="G40" i="17" s="1"/>
  <c r="D40" i="17"/>
  <c r="F39" i="17"/>
  <c r="G39" i="17" s="1"/>
  <c r="G42" i="17" s="1"/>
  <c r="D39" i="17"/>
  <c r="F34" i="17"/>
  <c r="G34" i="17" s="1"/>
  <c r="D34" i="17"/>
  <c r="F33" i="17"/>
  <c r="G33" i="17" s="1"/>
  <c r="D33" i="17"/>
  <c r="F28" i="17"/>
  <c r="G28" i="17" s="1"/>
  <c r="D28" i="17"/>
  <c r="F27" i="17"/>
  <c r="G27" i="17" s="1"/>
  <c r="G30" i="17" s="1"/>
  <c r="D27" i="17"/>
  <c r="F22" i="17"/>
  <c r="G22" i="17" s="1"/>
  <c r="G21" i="17"/>
  <c r="G24" i="17" s="1"/>
  <c r="F21" i="17"/>
  <c r="F16" i="17"/>
  <c r="D16" i="17"/>
  <c r="G16" i="17" s="1"/>
  <c r="F15" i="17"/>
  <c r="G15" i="17" s="1"/>
  <c r="G18" i="17" s="1"/>
  <c r="D15" i="17"/>
  <c r="I10" i="17"/>
  <c r="H10" i="17"/>
  <c r="H9" i="17"/>
  <c r="I9" i="17" s="1"/>
  <c r="I8" i="17"/>
  <c r="H8" i="17"/>
  <c r="I7" i="17"/>
  <c r="I12" i="17" s="1"/>
  <c r="H7" i="17"/>
  <c r="G1" i="17"/>
  <c r="B1" i="17"/>
  <c r="H91" i="18"/>
  <c r="G90" i="18"/>
  <c r="G84" i="18"/>
  <c r="G78" i="18"/>
  <c r="G72" i="18"/>
  <c r="G66" i="18"/>
  <c r="G60" i="18"/>
  <c r="G54" i="18"/>
  <c r="G47" i="18"/>
  <c r="F40" i="18"/>
  <c r="G40" i="18" s="1"/>
  <c r="D40" i="18"/>
  <c r="F39" i="18"/>
  <c r="G39" i="18" s="1"/>
  <c r="G42" i="18" s="1"/>
  <c r="D39" i="18"/>
  <c r="F34" i="18"/>
  <c r="G34" i="18" s="1"/>
  <c r="D34" i="18"/>
  <c r="F33" i="18"/>
  <c r="G33" i="18" s="1"/>
  <c r="D33" i="18"/>
  <c r="F28" i="18"/>
  <c r="G28" i="18" s="1"/>
  <c r="D28" i="18"/>
  <c r="F27" i="18"/>
  <c r="G27" i="18" s="1"/>
  <c r="G30" i="18" s="1"/>
  <c r="D27" i="18"/>
  <c r="F22" i="18"/>
  <c r="G22" i="18" s="1"/>
  <c r="G21" i="18"/>
  <c r="F21" i="18"/>
  <c r="F16" i="18"/>
  <c r="D16" i="18"/>
  <c r="G16" i="18" s="1"/>
  <c r="F15" i="18"/>
  <c r="G15" i="18" s="1"/>
  <c r="G18" i="18" s="1"/>
  <c r="D15" i="18"/>
  <c r="I10" i="18"/>
  <c r="H10" i="18"/>
  <c r="H9" i="18"/>
  <c r="I9" i="18" s="1"/>
  <c r="I8" i="18"/>
  <c r="H8" i="18"/>
  <c r="H7" i="18"/>
  <c r="I7" i="18" s="1"/>
  <c r="I12" i="18" s="1"/>
  <c r="G1" i="18"/>
  <c r="B1" i="18"/>
  <c r="H91" i="19"/>
  <c r="G90" i="19"/>
  <c r="G84" i="19"/>
  <c r="G78" i="19"/>
  <c r="G72" i="19"/>
  <c r="G66" i="19"/>
  <c r="G60" i="19"/>
  <c r="G54" i="19"/>
  <c r="G47" i="19"/>
  <c r="F40" i="19"/>
  <c r="G40" i="19" s="1"/>
  <c r="D40" i="19"/>
  <c r="F39" i="19"/>
  <c r="G39" i="19" s="1"/>
  <c r="G42" i="19" s="1"/>
  <c r="D39" i="19"/>
  <c r="F34" i="19"/>
  <c r="G34" i="19" s="1"/>
  <c r="D34" i="19"/>
  <c r="G33" i="19"/>
  <c r="F33" i="19"/>
  <c r="D33" i="19"/>
  <c r="F28" i="19"/>
  <c r="G28" i="19" s="1"/>
  <c r="D28" i="19"/>
  <c r="F27" i="19"/>
  <c r="G27" i="19" s="1"/>
  <c r="G30" i="19" s="1"/>
  <c r="D27" i="19"/>
  <c r="F22" i="19"/>
  <c r="G22" i="19" s="1"/>
  <c r="G21" i="19"/>
  <c r="G24" i="19" s="1"/>
  <c r="F21" i="19"/>
  <c r="F16" i="19"/>
  <c r="D16" i="19"/>
  <c r="G16" i="19" s="1"/>
  <c r="F15" i="19"/>
  <c r="G15" i="19" s="1"/>
  <c r="G18" i="19" s="1"/>
  <c r="D15" i="19"/>
  <c r="I10" i="19"/>
  <c r="H10" i="19"/>
  <c r="H9" i="19"/>
  <c r="I9" i="19" s="1"/>
  <c r="I8" i="19"/>
  <c r="H8" i="19"/>
  <c r="H7" i="19"/>
  <c r="I7" i="19" s="1"/>
  <c r="I12" i="19" s="1"/>
  <c r="G1" i="19"/>
  <c r="B1" i="19"/>
  <c r="H91" i="20"/>
  <c r="G90" i="20"/>
  <c r="G84" i="20"/>
  <c r="G78" i="20"/>
  <c r="G72" i="20"/>
  <c r="G66" i="20"/>
  <c r="G60" i="20"/>
  <c r="G54" i="20"/>
  <c r="G47" i="20"/>
  <c r="F40" i="20"/>
  <c r="G40" i="20" s="1"/>
  <c r="D40" i="20"/>
  <c r="F39" i="20"/>
  <c r="G39" i="20" s="1"/>
  <c r="G42" i="20" s="1"/>
  <c r="D39" i="20"/>
  <c r="F34" i="20"/>
  <c r="G34" i="20" s="1"/>
  <c r="D34" i="20"/>
  <c r="F33" i="20"/>
  <c r="G33" i="20" s="1"/>
  <c r="D33" i="20"/>
  <c r="F28" i="20"/>
  <c r="G28" i="20" s="1"/>
  <c r="D28" i="20"/>
  <c r="F27" i="20"/>
  <c r="G27" i="20" s="1"/>
  <c r="G30" i="20" s="1"/>
  <c r="D27" i="20"/>
  <c r="F22" i="20"/>
  <c r="G22" i="20" s="1"/>
  <c r="G21" i="20"/>
  <c r="F21" i="20"/>
  <c r="F16" i="20"/>
  <c r="D16" i="20"/>
  <c r="G16" i="20" s="1"/>
  <c r="F15" i="20"/>
  <c r="G15" i="20" s="1"/>
  <c r="G18" i="20" s="1"/>
  <c r="D15" i="20"/>
  <c r="I10" i="20"/>
  <c r="H10" i="20"/>
  <c r="H9" i="20"/>
  <c r="I9" i="20" s="1"/>
  <c r="I8" i="20"/>
  <c r="H8" i="20"/>
  <c r="H7" i="20"/>
  <c r="I7" i="20" s="1"/>
  <c r="I12" i="20" s="1"/>
  <c r="G1" i="20"/>
  <c r="B1" i="20"/>
  <c r="H91" i="21"/>
  <c r="G90" i="21"/>
  <c r="G84" i="21"/>
  <c r="G78" i="21"/>
  <c r="G72" i="21"/>
  <c r="G66" i="21"/>
  <c r="G60" i="21"/>
  <c r="G54" i="21"/>
  <c r="G47" i="21"/>
  <c r="F40" i="21"/>
  <c r="G40" i="21" s="1"/>
  <c r="D40" i="21"/>
  <c r="F39" i="21"/>
  <c r="G39" i="21" s="1"/>
  <c r="D39" i="21"/>
  <c r="F34" i="21"/>
  <c r="G34" i="21" s="1"/>
  <c r="D34" i="21"/>
  <c r="F33" i="21"/>
  <c r="G33" i="21" s="1"/>
  <c r="D33" i="21"/>
  <c r="F28" i="21"/>
  <c r="G28" i="21" s="1"/>
  <c r="D28" i="21"/>
  <c r="F27" i="21"/>
  <c r="G27" i="21" s="1"/>
  <c r="G30" i="21" s="1"/>
  <c r="D27" i="21"/>
  <c r="F22" i="21"/>
  <c r="G22" i="21" s="1"/>
  <c r="G21" i="21"/>
  <c r="F21" i="21"/>
  <c r="F16" i="21"/>
  <c r="D16" i="21"/>
  <c r="G16" i="21" s="1"/>
  <c r="F15" i="21"/>
  <c r="G15" i="21" s="1"/>
  <c r="G18" i="21" s="1"/>
  <c r="D15" i="21"/>
  <c r="I10" i="21"/>
  <c r="H10" i="21"/>
  <c r="H9" i="21"/>
  <c r="I9" i="21" s="1"/>
  <c r="I8" i="21"/>
  <c r="H8" i="21"/>
  <c r="I7" i="21"/>
  <c r="H7" i="21"/>
  <c r="G1" i="21"/>
  <c r="B1" i="21"/>
  <c r="H91" i="22"/>
  <c r="G90" i="22"/>
  <c r="G84" i="22"/>
  <c r="G78" i="22"/>
  <c r="G72" i="22"/>
  <c r="G66" i="22"/>
  <c r="G60" i="22"/>
  <c r="G54" i="22"/>
  <c r="G47" i="22"/>
  <c r="F40" i="22"/>
  <c r="G40" i="22" s="1"/>
  <c r="D40" i="22"/>
  <c r="F39" i="22"/>
  <c r="G39" i="22" s="1"/>
  <c r="G42" i="22" s="1"/>
  <c r="D39" i="22"/>
  <c r="F34" i="22"/>
  <c r="G34" i="22" s="1"/>
  <c r="D34" i="22"/>
  <c r="F33" i="22"/>
  <c r="G33" i="22" s="1"/>
  <c r="D33" i="22"/>
  <c r="F28" i="22"/>
  <c r="G28" i="22" s="1"/>
  <c r="D28" i="22"/>
  <c r="F27" i="22"/>
  <c r="G27" i="22" s="1"/>
  <c r="D27" i="22"/>
  <c r="F22" i="22"/>
  <c r="G22" i="22" s="1"/>
  <c r="F21" i="22"/>
  <c r="G21" i="22" s="1"/>
  <c r="G24" i="22" s="1"/>
  <c r="F16" i="22"/>
  <c r="D16" i="22"/>
  <c r="G16" i="22" s="1"/>
  <c r="F15" i="22"/>
  <c r="G15" i="22" s="1"/>
  <c r="G18" i="22" s="1"/>
  <c r="D15" i="22"/>
  <c r="I10" i="22"/>
  <c r="H10" i="22"/>
  <c r="H9" i="22"/>
  <c r="I9" i="22" s="1"/>
  <c r="H8" i="22"/>
  <c r="I8" i="22" s="1"/>
  <c r="H7" i="22"/>
  <c r="I7" i="22" s="1"/>
  <c r="G1" i="22"/>
  <c r="B1" i="22"/>
  <c r="H91" i="23"/>
  <c r="G90" i="23"/>
  <c r="G84" i="23"/>
  <c r="G78" i="23"/>
  <c r="G72" i="23"/>
  <c r="G66" i="23"/>
  <c r="G60" i="23"/>
  <c r="G54" i="23"/>
  <c r="G47" i="23"/>
  <c r="F40" i="23"/>
  <c r="G40" i="23" s="1"/>
  <c r="D40" i="23"/>
  <c r="F39" i="23"/>
  <c r="G39" i="23" s="1"/>
  <c r="G42" i="23" s="1"/>
  <c r="D39" i="23"/>
  <c r="F34" i="23"/>
  <c r="G34" i="23" s="1"/>
  <c r="D34" i="23"/>
  <c r="F33" i="23"/>
  <c r="G33" i="23" s="1"/>
  <c r="D33" i="23"/>
  <c r="F28" i="23"/>
  <c r="G28" i="23" s="1"/>
  <c r="D28" i="23"/>
  <c r="F27" i="23"/>
  <c r="G27" i="23" s="1"/>
  <c r="G30" i="23" s="1"/>
  <c r="D27" i="23"/>
  <c r="F22" i="23"/>
  <c r="G22" i="23" s="1"/>
  <c r="G21" i="23"/>
  <c r="F21" i="23"/>
  <c r="F16" i="23"/>
  <c r="D16" i="23"/>
  <c r="G16" i="23" s="1"/>
  <c r="F15" i="23"/>
  <c r="G15" i="23" s="1"/>
  <c r="G18" i="23" s="1"/>
  <c r="D15" i="23"/>
  <c r="I10" i="23"/>
  <c r="H10" i="23"/>
  <c r="H9" i="23"/>
  <c r="I9" i="23" s="1"/>
  <c r="H8" i="23"/>
  <c r="I8" i="23" s="1"/>
  <c r="H7" i="23"/>
  <c r="I7" i="23" s="1"/>
  <c r="I12" i="23" s="1"/>
  <c r="G1" i="23"/>
  <c r="B1" i="23"/>
  <c r="H91" i="24"/>
  <c r="G90" i="24"/>
  <c r="G84" i="24"/>
  <c r="G78" i="24"/>
  <c r="G72" i="24"/>
  <c r="G66" i="24"/>
  <c r="G60" i="24"/>
  <c r="G54" i="24"/>
  <c r="G47" i="24"/>
  <c r="F40" i="24"/>
  <c r="G40" i="24" s="1"/>
  <c r="D40" i="24"/>
  <c r="F39" i="24"/>
  <c r="G39" i="24" s="1"/>
  <c r="G42" i="24" s="1"/>
  <c r="D39" i="24"/>
  <c r="F34" i="24"/>
  <c r="G34" i="24" s="1"/>
  <c r="D34" i="24"/>
  <c r="F33" i="24"/>
  <c r="G33" i="24" s="1"/>
  <c r="D33" i="24"/>
  <c r="F28" i="24"/>
  <c r="G28" i="24" s="1"/>
  <c r="D28" i="24"/>
  <c r="F27" i="24"/>
  <c r="G27" i="24" s="1"/>
  <c r="D27" i="24"/>
  <c r="F22" i="24"/>
  <c r="G22" i="24" s="1"/>
  <c r="G21" i="24"/>
  <c r="G24" i="24" s="1"/>
  <c r="F21" i="24"/>
  <c r="F16" i="24"/>
  <c r="D16" i="24"/>
  <c r="G16" i="24" s="1"/>
  <c r="F15" i="24"/>
  <c r="G15" i="24" s="1"/>
  <c r="G18" i="24" s="1"/>
  <c r="D15" i="24"/>
  <c r="I10" i="24"/>
  <c r="H10" i="24"/>
  <c r="H9" i="24"/>
  <c r="I9" i="24" s="1"/>
  <c r="I8" i="24"/>
  <c r="H8" i="24"/>
  <c r="I7" i="24"/>
  <c r="I12" i="24" s="1"/>
  <c r="H7" i="24"/>
  <c r="G1" i="24"/>
  <c r="B1" i="24"/>
  <c r="H91" i="25"/>
  <c r="G90" i="25"/>
  <c r="G84" i="25"/>
  <c r="G78" i="25"/>
  <c r="G72" i="25"/>
  <c r="G66" i="25"/>
  <c r="G60" i="25"/>
  <c r="G54" i="25"/>
  <c r="G47" i="25"/>
  <c r="F40" i="25"/>
  <c r="G40" i="25" s="1"/>
  <c r="D40" i="25"/>
  <c r="F39" i="25"/>
  <c r="G39" i="25" s="1"/>
  <c r="G42" i="25" s="1"/>
  <c r="D39" i="25"/>
  <c r="F34" i="25"/>
  <c r="G34" i="25" s="1"/>
  <c r="D34" i="25"/>
  <c r="F33" i="25"/>
  <c r="G33" i="25" s="1"/>
  <c r="G36" i="25" s="1"/>
  <c r="D33" i="25"/>
  <c r="F28" i="25"/>
  <c r="G28" i="25" s="1"/>
  <c r="D28" i="25"/>
  <c r="F27" i="25"/>
  <c r="G27" i="25" s="1"/>
  <c r="G30" i="25" s="1"/>
  <c r="D27" i="25"/>
  <c r="F22" i="25"/>
  <c r="G22" i="25" s="1"/>
  <c r="F21" i="25"/>
  <c r="G21" i="25" s="1"/>
  <c r="G24" i="25" s="1"/>
  <c r="F16" i="25"/>
  <c r="D16" i="25"/>
  <c r="G16" i="25" s="1"/>
  <c r="F15" i="25"/>
  <c r="G15" i="25" s="1"/>
  <c r="G18" i="25" s="1"/>
  <c r="D15" i="25"/>
  <c r="I10" i="25"/>
  <c r="H10" i="25"/>
  <c r="H9" i="25"/>
  <c r="I9" i="25" s="1"/>
  <c r="H8" i="25"/>
  <c r="I8" i="25" s="1"/>
  <c r="H7" i="25"/>
  <c r="I7" i="25" s="1"/>
  <c r="G1" i="25"/>
  <c r="B1" i="25"/>
  <c r="H91" i="26"/>
  <c r="G90" i="26"/>
  <c r="G84" i="26"/>
  <c r="G78" i="26"/>
  <c r="G72" i="26"/>
  <c r="G66" i="26"/>
  <c r="G60" i="26"/>
  <c r="G54" i="26"/>
  <c r="G47" i="26"/>
  <c r="F40" i="26"/>
  <c r="G40" i="26" s="1"/>
  <c r="D40" i="26"/>
  <c r="F39" i="26"/>
  <c r="G39" i="26" s="1"/>
  <c r="D39" i="26"/>
  <c r="G34" i="26"/>
  <c r="F34" i="26"/>
  <c r="D34" i="26"/>
  <c r="G33" i="26"/>
  <c r="G36" i="26" s="1"/>
  <c r="F33" i="26"/>
  <c r="D33" i="26"/>
  <c r="F28" i="26"/>
  <c r="G28" i="26" s="1"/>
  <c r="D28" i="26"/>
  <c r="F27" i="26"/>
  <c r="G27" i="26" s="1"/>
  <c r="G30" i="26" s="1"/>
  <c r="D27" i="26"/>
  <c r="G22" i="26"/>
  <c r="F22" i="26"/>
  <c r="F21" i="26"/>
  <c r="G21" i="26" s="1"/>
  <c r="G24" i="26" s="1"/>
  <c r="G16" i="26"/>
  <c r="F16" i="26"/>
  <c r="D16" i="26"/>
  <c r="F15" i="26"/>
  <c r="G15" i="26" s="1"/>
  <c r="G18" i="26" s="1"/>
  <c r="D15" i="26"/>
  <c r="I10" i="26"/>
  <c r="H10" i="26"/>
  <c r="I9" i="26"/>
  <c r="H9" i="26"/>
  <c r="H8" i="26"/>
  <c r="I8" i="26" s="1"/>
  <c r="H7" i="26"/>
  <c r="I7" i="26" s="1"/>
  <c r="I12" i="26" s="1"/>
  <c r="G1" i="26"/>
  <c r="B1" i="26"/>
  <c r="H91" i="27"/>
  <c r="G90" i="27"/>
  <c r="G84" i="27"/>
  <c r="G78" i="27"/>
  <c r="G72" i="27"/>
  <c r="G66" i="27"/>
  <c r="G60" i="27"/>
  <c r="G54" i="27"/>
  <c r="G47" i="27"/>
  <c r="F40" i="27"/>
  <c r="G40" i="27" s="1"/>
  <c r="D40" i="27"/>
  <c r="F39" i="27"/>
  <c r="G39" i="27" s="1"/>
  <c r="G42" i="27" s="1"/>
  <c r="D39" i="27"/>
  <c r="F34" i="27"/>
  <c r="G34" i="27" s="1"/>
  <c r="D34" i="27"/>
  <c r="F33" i="27"/>
  <c r="G33" i="27" s="1"/>
  <c r="D33" i="27"/>
  <c r="F28" i="27"/>
  <c r="G28" i="27" s="1"/>
  <c r="D28" i="27"/>
  <c r="F27" i="27"/>
  <c r="G27" i="27" s="1"/>
  <c r="G30" i="27" s="1"/>
  <c r="D27" i="27"/>
  <c r="F22" i="27"/>
  <c r="G22" i="27" s="1"/>
  <c r="G21" i="27"/>
  <c r="F21" i="27"/>
  <c r="F16" i="27"/>
  <c r="D16" i="27"/>
  <c r="G16" i="27" s="1"/>
  <c r="F15" i="27"/>
  <c r="G15" i="27" s="1"/>
  <c r="G18" i="27" s="1"/>
  <c r="D15" i="27"/>
  <c r="I10" i="27"/>
  <c r="H10" i="27"/>
  <c r="H9" i="27"/>
  <c r="I9" i="27" s="1"/>
  <c r="I8" i="27"/>
  <c r="H8" i="27"/>
  <c r="H7" i="27"/>
  <c r="I7" i="27" s="1"/>
  <c r="I12" i="27" s="1"/>
  <c r="G1" i="27"/>
  <c r="B1" i="27"/>
  <c r="H91" i="28"/>
  <c r="G90" i="28"/>
  <c r="G84" i="28"/>
  <c r="G78" i="28"/>
  <c r="G72" i="28"/>
  <c r="G66" i="28"/>
  <c r="G60" i="28"/>
  <c r="G54" i="28"/>
  <c r="G47" i="28"/>
  <c r="F40" i="28"/>
  <c r="G40" i="28" s="1"/>
  <c r="D40" i="28"/>
  <c r="F39" i="28"/>
  <c r="G39" i="28" s="1"/>
  <c r="G42" i="28" s="1"/>
  <c r="D39" i="28"/>
  <c r="F34" i="28"/>
  <c r="G34" i="28" s="1"/>
  <c r="D34" i="28"/>
  <c r="F33" i="28"/>
  <c r="G33" i="28" s="1"/>
  <c r="D33" i="28"/>
  <c r="F28" i="28"/>
  <c r="G28" i="28" s="1"/>
  <c r="D28" i="28"/>
  <c r="F27" i="28"/>
  <c r="G27" i="28" s="1"/>
  <c r="G30" i="28" s="1"/>
  <c r="D27" i="28"/>
  <c r="F22" i="28"/>
  <c r="G22" i="28" s="1"/>
  <c r="G21" i="28"/>
  <c r="G24" i="28" s="1"/>
  <c r="F21" i="28"/>
  <c r="F16" i="28"/>
  <c r="D16" i="28"/>
  <c r="G16" i="28" s="1"/>
  <c r="F15" i="28"/>
  <c r="G15" i="28" s="1"/>
  <c r="G18" i="28" s="1"/>
  <c r="D15" i="28"/>
  <c r="I10" i="28"/>
  <c r="H10" i="28"/>
  <c r="H9" i="28"/>
  <c r="I9" i="28" s="1"/>
  <c r="I8" i="28"/>
  <c r="H8" i="28"/>
  <c r="H7" i="28"/>
  <c r="I7" i="28" s="1"/>
  <c r="I12" i="28" s="1"/>
  <c r="G1" i="28"/>
  <c r="B1" i="28"/>
  <c r="H91" i="29"/>
  <c r="G90" i="29"/>
  <c r="G84" i="29"/>
  <c r="G78" i="29"/>
  <c r="G72" i="29"/>
  <c r="G66" i="29"/>
  <c r="G60" i="29"/>
  <c r="G54" i="29"/>
  <c r="G47" i="29"/>
  <c r="F40" i="29"/>
  <c r="G40" i="29" s="1"/>
  <c r="D40" i="29"/>
  <c r="F39" i="29"/>
  <c r="G39" i="29" s="1"/>
  <c r="G42" i="29" s="1"/>
  <c r="D39" i="29"/>
  <c r="F34" i="29"/>
  <c r="G34" i="29" s="1"/>
  <c r="D34" i="29"/>
  <c r="F33" i="29"/>
  <c r="G33" i="29" s="1"/>
  <c r="D33" i="29"/>
  <c r="F28" i="29"/>
  <c r="G28" i="29" s="1"/>
  <c r="D28" i="29"/>
  <c r="F27" i="29"/>
  <c r="G27" i="29" s="1"/>
  <c r="G30" i="29" s="1"/>
  <c r="D27" i="29"/>
  <c r="F22" i="29"/>
  <c r="G22" i="29" s="1"/>
  <c r="F21" i="29"/>
  <c r="G21" i="29" s="1"/>
  <c r="G24" i="29" s="1"/>
  <c r="F16" i="29"/>
  <c r="D16" i="29"/>
  <c r="G16" i="29" s="1"/>
  <c r="F15" i="29"/>
  <c r="G15" i="29" s="1"/>
  <c r="G18" i="29" s="1"/>
  <c r="D15" i="29"/>
  <c r="I10" i="29"/>
  <c r="H10" i="29"/>
  <c r="H9" i="29"/>
  <c r="I9" i="29" s="1"/>
  <c r="H8" i="29"/>
  <c r="I8" i="29" s="1"/>
  <c r="I7" i="29"/>
  <c r="H7" i="29"/>
  <c r="G1" i="29"/>
  <c r="B1" i="29"/>
  <c r="H91" i="30"/>
  <c r="G90" i="30"/>
  <c r="G84" i="30"/>
  <c r="G78" i="30"/>
  <c r="G72" i="30"/>
  <c r="G66" i="30"/>
  <c r="G60" i="30"/>
  <c r="G54" i="30"/>
  <c r="G47" i="30"/>
  <c r="F40" i="30"/>
  <c r="G40" i="30" s="1"/>
  <c r="D40" i="30"/>
  <c r="F39" i="30"/>
  <c r="G39" i="30" s="1"/>
  <c r="G42" i="30" s="1"/>
  <c r="D39" i="30"/>
  <c r="G34" i="30"/>
  <c r="F34" i="30"/>
  <c r="D34" i="30"/>
  <c r="F33" i="30"/>
  <c r="G33" i="30" s="1"/>
  <c r="G36" i="30" s="1"/>
  <c r="D33" i="30"/>
  <c r="F28" i="30"/>
  <c r="G28" i="30" s="1"/>
  <c r="D28" i="30"/>
  <c r="F27" i="30"/>
  <c r="G27" i="30" s="1"/>
  <c r="G30" i="30" s="1"/>
  <c r="D27" i="30"/>
  <c r="F22" i="30"/>
  <c r="G22" i="30" s="1"/>
  <c r="G21" i="30"/>
  <c r="F21" i="30"/>
  <c r="F16" i="30"/>
  <c r="D16" i="30"/>
  <c r="G16" i="30" s="1"/>
  <c r="F15" i="30"/>
  <c r="G15" i="30" s="1"/>
  <c r="G18" i="30" s="1"/>
  <c r="D15" i="30"/>
  <c r="I10" i="30"/>
  <c r="H10" i="30"/>
  <c r="H9" i="30"/>
  <c r="I9" i="30" s="1"/>
  <c r="I8" i="30"/>
  <c r="H8" i="30"/>
  <c r="H7" i="30"/>
  <c r="I7" i="30" s="1"/>
  <c r="I12" i="30" s="1"/>
  <c r="G1" i="30"/>
  <c r="B1" i="30"/>
  <c r="H91" i="31"/>
  <c r="G90" i="31"/>
  <c r="G84" i="31"/>
  <c r="G78" i="31"/>
  <c r="G72" i="31"/>
  <c r="G66" i="31"/>
  <c r="G60" i="31"/>
  <c r="G54" i="31"/>
  <c r="G47" i="31"/>
  <c r="F40" i="31"/>
  <c r="G40" i="31" s="1"/>
  <c r="D40" i="31"/>
  <c r="F39" i="31"/>
  <c r="G39" i="31" s="1"/>
  <c r="G42" i="31" s="1"/>
  <c r="D39" i="31"/>
  <c r="F34" i="31"/>
  <c r="G34" i="31" s="1"/>
  <c r="D34" i="31"/>
  <c r="F33" i="31"/>
  <c r="G33" i="31" s="1"/>
  <c r="D33" i="31"/>
  <c r="F28" i="31"/>
  <c r="G28" i="31" s="1"/>
  <c r="D28" i="31"/>
  <c r="F27" i="31"/>
  <c r="G27" i="31" s="1"/>
  <c r="G30" i="31" s="1"/>
  <c r="D27" i="31"/>
  <c r="F22" i="31"/>
  <c r="G22" i="31" s="1"/>
  <c r="G21" i="31"/>
  <c r="G24" i="31" s="1"/>
  <c r="F21" i="31"/>
  <c r="F16" i="31"/>
  <c r="D16" i="31"/>
  <c r="G16" i="31" s="1"/>
  <c r="F15" i="31"/>
  <c r="G15" i="31" s="1"/>
  <c r="G18" i="31" s="1"/>
  <c r="D15" i="31"/>
  <c r="I10" i="31"/>
  <c r="H10" i="31"/>
  <c r="H9" i="31"/>
  <c r="I9" i="31" s="1"/>
  <c r="I8" i="31"/>
  <c r="H8" i="31"/>
  <c r="H7" i="31"/>
  <c r="I7" i="31" s="1"/>
  <c r="I12" i="31" s="1"/>
  <c r="G1" i="31"/>
  <c r="B1" i="31"/>
  <c r="H91" i="32"/>
  <c r="G90" i="32"/>
  <c r="G84" i="32"/>
  <c r="G78" i="32"/>
  <c r="G72" i="32"/>
  <c r="G66" i="32"/>
  <c r="G60" i="32"/>
  <c r="G54" i="32"/>
  <c r="G47" i="32"/>
  <c r="F40" i="32"/>
  <c r="G40" i="32" s="1"/>
  <c r="D40" i="32"/>
  <c r="F39" i="32"/>
  <c r="G39" i="32" s="1"/>
  <c r="G42" i="32" s="1"/>
  <c r="D39" i="32"/>
  <c r="F34" i="32"/>
  <c r="G34" i="32" s="1"/>
  <c r="D34" i="32"/>
  <c r="F33" i="32"/>
  <c r="G33" i="32" s="1"/>
  <c r="D33" i="32"/>
  <c r="F28" i="32"/>
  <c r="G28" i="32" s="1"/>
  <c r="D28" i="32"/>
  <c r="F27" i="32"/>
  <c r="G27" i="32" s="1"/>
  <c r="G30" i="32" s="1"/>
  <c r="D27" i="32"/>
  <c r="F22" i="32"/>
  <c r="G22" i="32" s="1"/>
  <c r="F21" i="32"/>
  <c r="G21" i="32" s="1"/>
  <c r="G24" i="32" s="1"/>
  <c r="F16" i="32"/>
  <c r="D16" i="32"/>
  <c r="G16" i="32" s="1"/>
  <c r="F15" i="32"/>
  <c r="G15" i="32" s="1"/>
  <c r="G18" i="32" s="1"/>
  <c r="D15" i="32"/>
  <c r="I10" i="32"/>
  <c r="H10" i="32"/>
  <c r="H9" i="32"/>
  <c r="I9" i="32" s="1"/>
  <c r="H8" i="32"/>
  <c r="I8" i="32" s="1"/>
  <c r="H7" i="32"/>
  <c r="I7" i="32" s="1"/>
  <c r="G1" i="32"/>
  <c r="B1" i="32"/>
  <c r="H91" i="33"/>
  <c r="G90" i="33"/>
  <c r="G84" i="33"/>
  <c r="G78" i="33"/>
  <c r="G72" i="33"/>
  <c r="G66" i="33"/>
  <c r="G60" i="33"/>
  <c r="G54" i="33"/>
  <c r="G47" i="33"/>
  <c r="F40" i="33"/>
  <c r="G40" i="33" s="1"/>
  <c r="D40" i="33"/>
  <c r="F39" i="33"/>
  <c r="G39" i="33" s="1"/>
  <c r="G42" i="33" s="1"/>
  <c r="D39" i="33"/>
  <c r="F34" i="33"/>
  <c r="G34" i="33" s="1"/>
  <c r="D34" i="33"/>
  <c r="G33" i="33"/>
  <c r="F33" i="33"/>
  <c r="D33" i="33"/>
  <c r="F28" i="33"/>
  <c r="G28" i="33" s="1"/>
  <c r="D28" i="33"/>
  <c r="F27" i="33"/>
  <c r="G27" i="33" s="1"/>
  <c r="D27" i="33"/>
  <c r="F22" i="33"/>
  <c r="G22" i="33" s="1"/>
  <c r="F21" i="33"/>
  <c r="G21" i="33" s="1"/>
  <c r="G24" i="33" s="1"/>
  <c r="F16" i="33"/>
  <c r="D16" i="33"/>
  <c r="G16" i="33" s="1"/>
  <c r="F15" i="33"/>
  <c r="G15" i="33" s="1"/>
  <c r="G18" i="33" s="1"/>
  <c r="D15" i="33"/>
  <c r="I10" i="33"/>
  <c r="H10" i="33"/>
  <c r="H9" i="33"/>
  <c r="I9" i="33" s="1"/>
  <c r="H8" i="33"/>
  <c r="I8" i="33" s="1"/>
  <c r="H7" i="33"/>
  <c r="I7" i="33" s="1"/>
  <c r="G1" i="33"/>
  <c r="B1" i="33"/>
  <c r="H91" i="34"/>
  <c r="G90" i="34"/>
  <c r="G84" i="34"/>
  <c r="G78" i="34"/>
  <c r="G72" i="34"/>
  <c r="G66" i="34"/>
  <c r="G60" i="34"/>
  <c r="G54" i="34"/>
  <c r="G47" i="34"/>
  <c r="F40" i="34"/>
  <c r="G40" i="34" s="1"/>
  <c r="G42" i="34" s="1"/>
  <c r="D40" i="34"/>
  <c r="G39" i="34"/>
  <c r="F39" i="34"/>
  <c r="D39" i="34"/>
  <c r="F34" i="34"/>
  <c r="G34" i="34" s="1"/>
  <c r="D34" i="34"/>
  <c r="G33" i="34"/>
  <c r="F33" i="34"/>
  <c r="D33" i="34"/>
  <c r="F28" i="34"/>
  <c r="G28" i="34" s="1"/>
  <c r="G30" i="34" s="1"/>
  <c r="D28" i="34"/>
  <c r="G27" i="34"/>
  <c r="F27" i="34"/>
  <c r="D27" i="34"/>
  <c r="F22" i="34"/>
  <c r="G22" i="34" s="1"/>
  <c r="F21" i="34"/>
  <c r="G21" i="34" s="1"/>
  <c r="G24" i="34" s="1"/>
  <c r="F16" i="34"/>
  <c r="D16" i="34"/>
  <c r="G16" i="34" s="1"/>
  <c r="F15" i="34"/>
  <c r="G15" i="34" s="1"/>
  <c r="D15" i="34"/>
  <c r="I10" i="34"/>
  <c r="H10" i="34"/>
  <c r="H9" i="34"/>
  <c r="I9" i="34" s="1"/>
  <c r="H8" i="34"/>
  <c r="I8" i="34" s="1"/>
  <c r="H7" i="34"/>
  <c r="I7" i="34" s="1"/>
  <c r="G1" i="34"/>
  <c r="B1" i="34"/>
  <c r="H91" i="35"/>
  <c r="G90" i="35"/>
  <c r="G84" i="35"/>
  <c r="G78" i="35"/>
  <c r="G72" i="35"/>
  <c r="G66" i="35"/>
  <c r="G60" i="35"/>
  <c r="G54" i="35"/>
  <c r="G47" i="35"/>
  <c r="F40" i="35"/>
  <c r="G40" i="35" s="1"/>
  <c r="D40" i="35"/>
  <c r="F39" i="35"/>
  <c r="G39" i="35" s="1"/>
  <c r="D39" i="35"/>
  <c r="G34" i="35"/>
  <c r="F34" i="35"/>
  <c r="D34" i="35"/>
  <c r="F33" i="35"/>
  <c r="G33" i="35" s="1"/>
  <c r="G36" i="35" s="1"/>
  <c r="D33" i="35"/>
  <c r="F28" i="35"/>
  <c r="G28" i="35" s="1"/>
  <c r="D28" i="35"/>
  <c r="F27" i="35"/>
  <c r="G27" i="35" s="1"/>
  <c r="D27" i="35"/>
  <c r="G22" i="35"/>
  <c r="F22" i="35"/>
  <c r="F21" i="35"/>
  <c r="G21" i="35" s="1"/>
  <c r="G24" i="35" s="1"/>
  <c r="F16" i="35"/>
  <c r="D16" i="35"/>
  <c r="G16" i="35" s="1"/>
  <c r="F15" i="35"/>
  <c r="G15" i="35" s="1"/>
  <c r="G18" i="35" s="1"/>
  <c r="D15" i="35"/>
  <c r="I10" i="35"/>
  <c r="H10" i="35"/>
  <c r="I9" i="35"/>
  <c r="H9" i="35"/>
  <c r="H8" i="35"/>
  <c r="I8" i="35" s="1"/>
  <c r="H7" i="35"/>
  <c r="I7" i="35" s="1"/>
  <c r="I12" i="35" s="1"/>
  <c r="G1" i="35"/>
  <c r="B1" i="35"/>
  <c r="H91" i="36"/>
  <c r="G90" i="36"/>
  <c r="G84" i="36"/>
  <c r="G78" i="36"/>
  <c r="G72" i="36"/>
  <c r="G66" i="36"/>
  <c r="G60" i="36"/>
  <c r="G54" i="36"/>
  <c r="G47" i="36"/>
  <c r="F40" i="36"/>
  <c r="G40" i="36" s="1"/>
  <c r="D40" i="36"/>
  <c r="F39" i="36"/>
  <c r="G39" i="36" s="1"/>
  <c r="D39" i="36"/>
  <c r="F34" i="36"/>
  <c r="G34" i="36" s="1"/>
  <c r="D34" i="36"/>
  <c r="G33" i="36"/>
  <c r="F33" i="36"/>
  <c r="D33" i="36"/>
  <c r="F28" i="36"/>
  <c r="G28" i="36" s="1"/>
  <c r="D28" i="36"/>
  <c r="F27" i="36"/>
  <c r="G27" i="36" s="1"/>
  <c r="D27" i="36"/>
  <c r="F22" i="36"/>
  <c r="G22" i="36" s="1"/>
  <c r="F21" i="36"/>
  <c r="G21" i="36" s="1"/>
  <c r="G24" i="36" s="1"/>
  <c r="F16" i="36"/>
  <c r="D16" i="36"/>
  <c r="G16" i="36" s="1"/>
  <c r="F15" i="36"/>
  <c r="G15" i="36" s="1"/>
  <c r="G18" i="36" s="1"/>
  <c r="D15" i="36"/>
  <c r="I10" i="36"/>
  <c r="H10" i="36"/>
  <c r="H9" i="36"/>
  <c r="I9" i="36" s="1"/>
  <c r="H8" i="36"/>
  <c r="I8" i="36" s="1"/>
  <c r="H7" i="36"/>
  <c r="I7" i="36" s="1"/>
  <c r="I12" i="36" s="1"/>
  <c r="G1" i="36"/>
  <c r="B1" i="36"/>
  <c r="H91" i="37"/>
  <c r="G90" i="37"/>
  <c r="G84" i="37"/>
  <c r="G78" i="37"/>
  <c r="G72" i="37"/>
  <c r="G66" i="37"/>
  <c r="G60" i="37"/>
  <c r="G54" i="37"/>
  <c r="G47" i="37"/>
  <c r="F40" i="37"/>
  <c r="G40" i="37" s="1"/>
  <c r="D40" i="37"/>
  <c r="F39" i="37"/>
  <c r="G39" i="37" s="1"/>
  <c r="G42" i="37" s="1"/>
  <c r="D39" i="37"/>
  <c r="F34" i="37"/>
  <c r="G34" i="37" s="1"/>
  <c r="D34" i="37"/>
  <c r="F33" i="37"/>
  <c r="G33" i="37" s="1"/>
  <c r="D33" i="37"/>
  <c r="F28" i="37"/>
  <c r="G28" i="37" s="1"/>
  <c r="D28" i="37"/>
  <c r="F27" i="37"/>
  <c r="G27" i="37" s="1"/>
  <c r="G30" i="37" s="1"/>
  <c r="D27" i="37"/>
  <c r="F22" i="37"/>
  <c r="G22" i="37" s="1"/>
  <c r="G21" i="37"/>
  <c r="G24" i="37" s="1"/>
  <c r="F21" i="37"/>
  <c r="G16" i="37"/>
  <c r="F16" i="37"/>
  <c r="D16" i="37"/>
  <c r="F15" i="37"/>
  <c r="G15" i="37" s="1"/>
  <c r="G18" i="37" s="1"/>
  <c r="D15" i="37"/>
  <c r="I10" i="37"/>
  <c r="H10" i="37"/>
  <c r="H9" i="37"/>
  <c r="I9" i="37" s="1"/>
  <c r="H8" i="37"/>
  <c r="I8" i="37" s="1"/>
  <c r="H7" i="37"/>
  <c r="I7" i="37" s="1"/>
  <c r="G1" i="37"/>
  <c r="B1" i="37"/>
  <c r="H91" i="38"/>
  <c r="G90" i="38"/>
  <c r="G84" i="38"/>
  <c r="G78" i="38"/>
  <c r="G72" i="38"/>
  <c r="G66" i="38"/>
  <c r="G60" i="38"/>
  <c r="G54" i="38"/>
  <c r="G47" i="38"/>
  <c r="F40" i="38"/>
  <c r="G40" i="38" s="1"/>
  <c r="D40" i="38"/>
  <c r="F39" i="38"/>
  <c r="G39" i="38" s="1"/>
  <c r="G42" i="38" s="1"/>
  <c r="D39" i="38"/>
  <c r="F34" i="38"/>
  <c r="G34" i="38" s="1"/>
  <c r="D34" i="38"/>
  <c r="F33" i="38"/>
  <c r="G33" i="38" s="1"/>
  <c r="D33" i="38"/>
  <c r="F28" i="38"/>
  <c r="G28" i="38" s="1"/>
  <c r="D28" i="38"/>
  <c r="F27" i="38"/>
  <c r="G27" i="38" s="1"/>
  <c r="G30" i="38" s="1"/>
  <c r="D27" i="38"/>
  <c r="F22" i="38"/>
  <c r="G22" i="38" s="1"/>
  <c r="F21" i="38"/>
  <c r="G21" i="38" s="1"/>
  <c r="G24" i="38" s="1"/>
  <c r="F16" i="38"/>
  <c r="D16" i="38"/>
  <c r="G16" i="38" s="1"/>
  <c r="F15" i="38"/>
  <c r="G15" i="38" s="1"/>
  <c r="G18" i="38" s="1"/>
  <c r="D15" i="38"/>
  <c r="I10" i="38"/>
  <c r="H10" i="38"/>
  <c r="H9" i="38"/>
  <c r="I9" i="38" s="1"/>
  <c r="H8" i="38"/>
  <c r="I8" i="38" s="1"/>
  <c r="I7" i="38"/>
  <c r="H7" i="38"/>
  <c r="G1" i="38"/>
  <c r="B1" i="38"/>
  <c r="H91" i="14"/>
  <c r="G90" i="14"/>
  <c r="G84" i="14"/>
  <c r="G78" i="14"/>
  <c r="G72" i="14"/>
  <c r="G66" i="14"/>
  <c r="G60" i="14"/>
  <c r="G54" i="14"/>
  <c r="G47" i="14"/>
  <c r="F40" i="14"/>
  <c r="G40" i="14" s="1"/>
  <c r="D40" i="14"/>
  <c r="F39" i="14"/>
  <c r="G39" i="14" s="1"/>
  <c r="G42" i="14" s="1"/>
  <c r="D39" i="14"/>
  <c r="F34" i="14"/>
  <c r="G34" i="14" s="1"/>
  <c r="D34" i="14"/>
  <c r="G33" i="14"/>
  <c r="F33" i="14"/>
  <c r="D33" i="14"/>
  <c r="F28" i="14"/>
  <c r="G28" i="14" s="1"/>
  <c r="D28" i="14"/>
  <c r="F27" i="14"/>
  <c r="G27" i="14" s="1"/>
  <c r="D27" i="14"/>
  <c r="F22" i="14"/>
  <c r="G22" i="14" s="1"/>
  <c r="F21" i="14"/>
  <c r="G21" i="14" s="1"/>
  <c r="G24" i="14" s="1"/>
  <c r="G16" i="14"/>
  <c r="F16" i="14"/>
  <c r="D16" i="14"/>
  <c r="F15" i="14"/>
  <c r="G15" i="14" s="1"/>
  <c r="G18" i="14" s="1"/>
  <c r="D15" i="14"/>
  <c r="I10" i="14"/>
  <c r="H10" i="14"/>
  <c r="H9" i="14"/>
  <c r="I9" i="14" s="1"/>
  <c r="H8" i="14"/>
  <c r="I8" i="14" s="1"/>
  <c r="H7" i="14"/>
  <c r="I7" i="14" s="1"/>
  <c r="G1" i="14"/>
  <c r="B1" i="14"/>
  <c r="H91" i="9"/>
  <c r="G90" i="9"/>
  <c r="G84" i="9"/>
  <c r="G78" i="9"/>
  <c r="G72" i="9"/>
  <c r="G66" i="9"/>
  <c r="G60" i="9"/>
  <c r="G54" i="9"/>
  <c r="G47" i="9"/>
  <c r="F40" i="9"/>
  <c r="G40" i="9" s="1"/>
  <c r="D40" i="9"/>
  <c r="F39" i="9"/>
  <c r="G39" i="9" s="1"/>
  <c r="G42" i="9" s="1"/>
  <c r="D39" i="9"/>
  <c r="G34" i="9"/>
  <c r="F34" i="9"/>
  <c r="D34" i="9"/>
  <c r="F33" i="9"/>
  <c r="G33" i="9" s="1"/>
  <c r="G36" i="9" s="1"/>
  <c r="D33" i="9"/>
  <c r="F28" i="9"/>
  <c r="G28" i="9" s="1"/>
  <c r="D28" i="9"/>
  <c r="F27" i="9"/>
  <c r="G27" i="9" s="1"/>
  <c r="G30" i="9" s="1"/>
  <c r="D27" i="9"/>
  <c r="G22" i="9"/>
  <c r="F22" i="9"/>
  <c r="G21" i="9"/>
  <c r="G24" i="9" s="1"/>
  <c r="F21" i="9"/>
  <c r="G16" i="9"/>
  <c r="F16" i="9"/>
  <c r="D16" i="9"/>
  <c r="F15" i="9"/>
  <c r="G15" i="9" s="1"/>
  <c r="G18" i="9" s="1"/>
  <c r="D15" i="9"/>
  <c r="I10" i="9"/>
  <c r="H10" i="9"/>
  <c r="I9" i="9"/>
  <c r="H9" i="9"/>
  <c r="I8" i="9"/>
  <c r="H8" i="9"/>
  <c r="H7" i="9"/>
  <c r="I7" i="9" s="1"/>
  <c r="I12" i="9" s="1"/>
  <c r="G1" i="9"/>
  <c r="B1" i="9"/>
  <c r="H91" i="10"/>
  <c r="G90" i="10"/>
  <c r="G84" i="10"/>
  <c r="G78" i="10"/>
  <c r="G72" i="10"/>
  <c r="G66" i="10"/>
  <c r="G60" i="10"/>
  <c r="G54" i="10"/>
  <c r="G47" i="10"/>
  <c r="F40" i="10"/>
  <c r="G40" i="10" s="1"/>
  <c r="D40" i="10"/>
  <c r="F39" i="10"/>
  <c r="G39" i="10" s="1"/>
  <c r="G42" i="10" s="1"/>
  <c r="D39" i="10"/>
  <c r="F34" i="10"/>
  <c r="G34" i="10" s="1"/>
  <c r="D34" i="10"/>
  <c r="F33" i="10"/>
  <c r="G33" i="10" s="1"/>
  <c r="D33" i="10"/>
  <c r="F28" i="10"/>
  <c r="G28" i="10" s="1"/>
  <c r="D28" i="10"/>
  <c r="F27" i="10"/>
  <c r="G27" i="10" s="1"/>
  <c r="G30" i="10" s="1"/>
  <c r="D27" i="10"/>
  <c r="F22" i="10"/>
  <c r="G22" i="10" s="1"/>
  <c r="G21" i="10"/>
  <c r="G24" i="10" s="1"/>
  <c r="F21" i="10"/>
  <c r="F16" i="10"/>
  <c r="D16" i="10"/>
  <c r="G16" i="10" s="1"/>
  <c r="F15" i="10"/>
  <c r="G15" i="10" s="1"/>
  <c r="G18" i="10" s="1"/>
  <c r="D15" i="10"/>
  <c r="I10" i="10"/>
  <c r="H10" i="10"/>
  <c r="H9" i="10"/>
  <c r="I9" i="10" s="1"/>
  <c r="I8" i="10"/>
  <c r="H8" i="10"/>
  <c r="I7" i="10"/>
  <c r="H7" i="10"/>
  <c r="G1" i="10"/>
  <c r="B1" i="10"/>
  <c r="H91" i="11"/>
  <c r="G90" i="11"/>
  <c r="G84" i="11"/>
  <c r="G78" i="11"/>
  <c r="G72" i="11"/>
  <c r="G66" i="11"/>
  <c r="G60" i="11"/>
  <c r="G54" i="11"/>
  <c r="G47" i="11"/>
  <c r="F40" i="11"/>
  <c r="G40" i="11" s="1"/>
  <c r="D40" i="11"/>
  <c r="F39" i="11"/>
  <c r="G39" i="11" s="1"/>
  <c r="D39" i="11"/>
  <c r="G34" i="11"/>
  <c r="F34" i="11"/>
  <c r="D34" i="11"/>
  <c r="G33" i="11"/>
  <c r="G36" i="11" s="1"/>
  <c r="F33" i="11"/>
  <c r="D33" i="11"/>
  <c r="F28" i="11"/>
  <c r="G28" i="11" s="1"/>
  <c r="D28" i="11"/>
  <c r="F27" i="11"/>
  <c r="G27" i="11" s="1"/>
  <c r="G30" i="11" s="1"/>
  <c r="D27" i="11"/>
  <c r="G22" i="11"/>
  <c r="F22" i="11"/>
  <c r="F21" i="11"/>
  <c r="G21" i="11" s="1"/>
  <c r="G24" i="11" s="1"/>
  <c r="F16" i="11"/>
  <c r="D16" i="11"/>
  <c r="G16" i="11" s="1"/>
  <c r="F15" i="11"/>
  <c r="G15" i="11" s="1"/>
  <c r="D15" i="11"/>
  <c r="I10" i="11"/>
  <c r="H10" i="11"/>
  <c r="I9" i="11"/>
  <c r="H9" i="11"/>
  <c r="H8" i="11"/>
  <c r="I8" i="11" s="1"/>
  <c r="H7" i="11"/>
  <c r="I7" i="11" s="1"/>
  <c r="I12" i="11" s="1"/>
  <c r="G1" i="11"/>
  <c r="B1" i="11"/>
  <c r="H91" i="12"/>
  <c r="G90" i="12"/>
  <c r="G84" i="12"/>
  <c r="G78" i="12"/>
  <c r="G72" i="12"/>
  <c r="G66" i="12"/>
  <c r="G60" i="12"/>
  <c r="G54" i="12"/>
  <c r="G47" i="12"/>
  <c r="F40" i="12"/>
  <c r="G40" i="12" s="1"/>
  <c r="D40" i="12"/>
  <c r="F39" i="12"/>
  <c r="G39" i="12" s="1"/>
  <c r="G42" i="12" s="1"/>
  <c r="D39" i="12"/>
  <c r="G34" i="12"/>
  <c r="F34" i="12"/>
  <c r="D34" i="12"/>
  <c r="F33" i="12"/>
  <c r="G33" i="12" s="1"/>
  <c r="G36" i="12" s="1"/>
  <c r="D33" i="12"/>
  <c r="F28" i="12"/>
  <c r="G28" i="12" s="1"/>
  <c r="D28" i="12"/>
  <c r="F27" i="12"/>
  <c r="G27" i="12" s="1"/>
  <c r="G30" i="12" s="1"/>
  <c r="D27" i="12"/>
  <c r="G22" i="12"/>
  <c r="F22" i="12"/>
  <c r="F21" i="12"/>
  <c r="G21" i="12" s="1"/>
  <c r="G24" i="12" s="1"/>
  <c r="F16" i="12"/>
  <c r="D16" i="12"/>
  <c r="G16" i="12" s="1"/>
  <c r="F15" i="12"/>
  <c r="G15" i="12" s="1"/>
  <c r="G18" i="12" s="1"/>
  <c r="D13" i="39" s="1"/>
  <c r="D15" i="12"/>
  <c r="I10" i="12"/>
  <c r="H10" i="12"/>
  <c r="I9" i="12"/>
  <c r="H9" i="12"/>
  <c r="H8" i="12"/>
  <c r="I8" i="12" s="1"/>
  <c r="H7" i="12"/>
  <c r="I7" i="12" s="1"/>
  <c r="I12" i="12" s="1"/>
  <c r="G1" i="12"/>
  <c r="B1" i="12"/>
  <c r="H91" i="13"/>
  <c r="G90" i="13"/>
  <c r="G84" i="13"/>
  <c r="G78" i="13"/>
  <c r="G72" i="13"/>
  <c r="G66" i="13"/>
  <c r="G60" i="13"/>
  <c r="G54" i="13"/>
  <c r="G47" i="13"/>
  <c r="F40" i="13"/>
  <c r="G40" i="13" s="1"/>
  <c r="D40" i="13"/>
  <c r="F39" i="13"/>
  <c r="G39" i="13" s="1"/>
  <c r="G42" i="13" s="1"/>
  <c r="D39" i="13"/>
  <c r="F34" i="13"/>
  <c r="G34" i="13" s="1"/>
  <c r="D34" i="13"/>
  <c r="F33" i="13"/>
  <c r="G33" i="13" s="1"/>
  <c r="D33" i="13"/>
  <c r="F28" i="13"/>
  <c r="G28" i="13" s="1"/>
  <c r="D28" i="13"/>
  <c r="F27" i="13"/>
  <c r="G27" i="13" s="1"/>
  <c r="D27" i="13"/>
  <c r="F22" i="13"/>
  <c r="G22" i="13" s="1"/>
  <c r="G21" i="13"/>
  <c r="G24" i="13" s="1"/>
  <c r="F21" i="13"/>
  <c r="F16" i="13"/>
  <c r="D16" i="13"/>
  <c r="G16" i="13" s="1"/>
  <c r="F15" i="13"/>
  <c r="G15" i="13" s="1"/>
  <c r="G18" i="13" s="1"/>
  <c r="D15" i="13"/>
  <c r="I10" i="13"/>
  <c r="H10" i="13"/>
  <c r="H9" i="13"/>
  <c r="I9" i="13" s="1"/>
  <c r="I8" i="13"/>
  <c r="H8" i="13"/>
  <c r="H7" i="13"/>
  <c r="I7" i="13" s="1"/>
  <c r="G1" i="13"/>
  <c r="B1" i="13"/>
  <c r="D16" i="44"/>
  <c r="F16" i="44"/>
  <c r="F22" i="44"/>
  <c r="F21" i="44"/>
  <c r="K17" i="46"/>
  <c r="K18" i="46"/>
  <c r="L19" i="46"/>
  <c r="L20" i="46"/>
  <c r="L21" i="46" s="1"/>
  <c r="I30" i="46"/>
  <c r="L14" i="46"/>
  <c r="L6" i="46"/>
  <c r="I12" i="15" l="1"/>
  <c r="G18" i="15"/>
  <c r="G42" i="16"/>
  <c r="G36" i="16"/>
  <c r="G92" i="16" s="1"/>
  <c r="G36" i="17"/>
  <c r="G92" i="17" s="1"/>
  <c r="G24" i="18"/>
  <c r="G36" i="18"/>
  <c r="G92" i="18" s="1"/>
  <c r="G36" i="19"/>
  <c r="G92" i="19" s="1"/>
  <c r="G24" i="20"/>
  <c r="G36" i="20"/>
  <c r="G92" i="20" s="1"/>
  <c r="G42" i="21"/>
  <c r="G24" i="21"/>
  <c r="I12" i="21"/>
  <c r="G92" i="21" s="1"/>
  <c r="G36" i="21"/>
  <c r="G30" i="22"/>
  <c r="I12" i="22"/>
  <c r="G92" i="22" s="1"/>
  <c r="G36" i="22"/>
  <c r="G24" i="23"/>
  <c r="G36" i="23"/>
  <c r="G92" i="23" s="1"/>
  <c r="G30" i="24"/>
  <c r="G92" i="24" s="1"/>
  <c r="G36" i="24"/>
  <c r="I12" i="25"/>
  <c r="G92" i="25" s="1"/>
  <c r="G42" i="26"/>
  <c r="G92" i="26"/>
  <c r="G24" i="27"/>
  <c r="G92" i="27"/>
  <c r="G36" i="27"/>
  <c r="G92" i="28"/>
  <c r="G36" i="28"/>
  <c r="I12" i="29"/>
  <c r="G92" i="29" s="1"/>
  <c r="G36" i="29"/>
  <c r="G24" i="30"/>
  <c r="G92" i="30"/>
  <c r="G36" i="31"/>
  <c r="G92" i="31" s="1"/>
  <c r="I12" i="32"/>
  <c r="G36" i="32"/>
  <c r="G30" i="33"/>
  <c r="I12" i="33"/>
  <c r="G36" i="33"/>
  <c r="I12" i="34"/>
  <c r="G36" i="34"/>
  <c r="G18" i="34"/>
  <c r="G42" i="35"/>
  <c r="G92" i="35"/>
  <c r="G30" i="35"/>
  <c r="G42" i="36"/>
  <c r="G30" i="36"/>
  <c r="G36" i="36"/>
  <c r="G92" i="36" s="1"/>
  <c r="I12" i="37"/>
  <c r="G92" i="37" s="1"/>
  <c r="G36" i="37"/>
  <c r="I12" i="38"/>
  <c r="G92" i="38" s="1"/>
  <c r="G36" i="38"/>
  <c r="G30" i="14"/>
  <c r="I12" i="14"/>
  <c r="G36" i="14"/>
  <c r="G92" i="9"/>
  <c r="I12" i="10"/>
  <c r="G92" i="10" s="1"/>
  <c r="G36" i="10"/>
  <c r="G42" i="11"/>
  <c r="G92" i="11" s="1"/>
  <c r="G18" i="11"/>
  <c r="G92" i="12"/>
  <c r="I12" i="13"/>
  <c r="G30" i="13"/>
  <c r="G36" i="13"/>
  <c r="G16" i="44"/>
  <c r="H29" i="39"/>
  <c r="H12" i="39"/>
  <c r="H33" i="39"/>
  <c r="A1" i="39"/>
  <c r="C2" i="39"/>
  <c r="J2" i="39"/>
  <c r="N2" i="39"/>
  <c r="R2" i="39"/>
  <c r="J3" i="39"/>
  <c r="J4" i="39"/>
  <c r="J10" i="39"/>
  <c r="R10" i="39"/>
  <c r="S10" i="39" s="1"/>
  <c r="R12" i="39"/>
  <c r="L12" i="39"/>
  <c r="L13" i="39"/>
  <c r="R13" i="39"/>
  <c r="R14" i="39"/>
  <c r="L14" i="39"/>
  <c r="L15" i="39"/>
  <c r="R15" i="39"/>
  <c r="L16" i="39"/>
  <c r="L17" i="39"/>
  <c r="R17" i="39"/>
  <c r="R18" i="39"/>
  <c r="L18" i="39"/>
  <c r="L19" i="39"/>
  <c r="R19" i="39"/>
  <c r="R20" i="39"/>
  <c r="L20" i="39"/>
  <c r="L21" i="39"/>
  <c r="R21" i="39"/>
  <c r="L22" i="39"/>
  <c r="R22" i="39"/>
  <c r="L23" i="39"/>
  <c r="R23" i="39"/>
  <c r="L24" i="39"/>
  <c r="R24" i="39"/>
  <c r="R25" i="39"/>
  <c r="L25" i="39"/>
  <c r="L26" i="39"/>
  <c r="R26" i="39"/>
  <c r="R27" i="39"/>
  <c r="L27" i="39"/>
  <c r="L28" i="39"/>
  <c r="R29" i="39"/>
  <c r="L29" i="39"/>
  <c r="L30" i="39"/>
  <c r="R30" i="39"/>
  <c r="L31" i="39"/>
  <c r="R31" i="39"/>
  <c r="L32" i="39"/>
  <c r="R32" i="39"/>
  <c r="R33" i="39"/>
  <c r="L33" i="39"/>
  <c r="R34" i="39"/>
  <c r="L34" i="39"/>
  <c r="R35" i="39"/>
  <c r="L35" i="39"/>
  <c r="L36" i="39"/>
  <c r="R36" i="39"/>
  <c r="R37" i="39"/>
  <c r="L37" i="39"/>
  <c r="L38" i="39"/>
  <c r="R38" i="39"/>
  <c r="L39" i="39"/>
  <c r="R39" i="39"/>
  <c r="R40" i="39"/>
  <c r="L40" i="39"/>
  <c r="L41" i="39"/>
  <c r="R41" i="39"/>
  <c r="H91" i="44"/>
  <c r="G90" i="44"/>
  <c r="Q11" i="39" s="1"/>
  <c r="G84" i="44"/>
  <c r="P11" i="39" s="1"/>
  <c r="G78" i="44"/>
  <c r="O11" i="39" s="1"/>
  <c r="G72" i="44"/>
  <c r="G66" i="44"/>
  <c r="M11" i="39" s="1"/>
  <c r="G60" i="44"/>
  <c r="L11" i="39" s="1"/>
  <c r="G54" i="44"/>
  <c r="K11" i="39" s="1"/>
  <c r="G47" i="44"/>
  <c r="I11" i="39" s="1"/>
  <c r="F40" i="44"/>
  <c r="G40" i="44" s="1"/>
  <c r="D40" i="44"/>
  <c r="F39" i="44"/>
  <c r="G39" i="44" s="1"/>
  <c r="D39" i="44"/>
  <c r="F34" i="44"/>
  <c r="G34" i="44" s="1"/>
  <c r="D34" i="44"/>
  <c r="F33" i="44"/>
  <c r="G33" i="44" s="1"/>
  <c r="D33" i="44"/>
  <c r="F28" i="44"/>
  <c r="G28" i="44" s="1"/>
  <c r="D28" i="44"/>
  <c r="F27" i="44"/>
  <c r="G27" i="44" s="1"/>
  <c r="D27" i="44"/>
  <c r="G22" i="44"/>
  <c r="G21" i="44"/>
  <c r="F15" i="44"/>
  <c r="D15" i="44"/>
  <c r="H10" i="44"/>
  <c r="I10" i="44" s="1"/>
  <c r="H9" i="44"/>
  <c r="I9" i="44" s="1"/>
  <c r="H8" i="44"/>
  <c r="I8" i="44" s="1"/>
  <c r="H7" i="44"/>
  <c r="I7" i="44" s="1"/>
  <c r="G92" i="13" l="1"/>
  <c r="C12" i="39"/>
  <c r="G92" i="15"/>
  <c r="R28" i="39"/>
  <c r="G92" i="32"/>
  <c r="G92" i="33"/>
  <c r="G92" i="34"/>
  <c r="G92" i="14"/>
  <c r="R16" i="39"/>
  <c r="M42" i="39"/>
  <c r="G30" i="44"/>
  <c r="F11" i="39" s="1"/>
  <c r="F42" i="39" s="1"/>
  <c r="G24" i="44"/>
  <c r="E11" i="39" s="1"/>
  <c r="E42" i="39" s="1"/>
  <c r="J12" i="39"/>
  <c r="S12" i="39" s="1"/>
  <c r="J33" i="39"/>
  <c r="S33" i="39" s="1"/>
  <c r="G36" i="44"/>
  <c r="G11" i="39" s="1"/>
  <c r="G42" i="39" s="1"/>
  <c r="J29" i="39"/>
  <c r="S29" i="39" s="1"/>
  <c r="G15" i="44"/>
  <c r="R11" i="39"/>
  <c r="Q42" i="39"/>
  <c r="K42" i="39"/>
  <c r="I42" i="39"/>
  <c r="P42" i="39"/>
  <c r="N42" i="39"/>
  <c r="L42" i="39"/>
  <c r="J5" i="39"/>
  <c r="J6" i="39" s="1"/>
  <c r="H24" i="39"/>
  <c r="H25" i="39"/>
  <c r="H27" i="39"/>
  <c r="H13" i="39"/>
  <c r="H15" i="39"/>
  <c r="H17" i="39"/>
  <c r="H19" i="39"/>
  <c r="H21" i="39"/>
  <c r="H23" i="39"/>
  <c r="H31" i="39"/>
  <c r="H34" i="39"/>
  <c r="H36" i="39"/>
  <c r="H38" i="39"/>
  <c r="H40" i="39"/>
  <c r="H16" i="39"/>
  <c r="H18" i="39"/>
  <c r="H35" i="39"/>
  <c r="H37" i="39"/>
  <c r="H39" i="39"/>
  <c r="H41" i="39"/>
  <c r="G42" i="44"/>
  <c r="H11" i="39" s="1"/>
  <c r="H14" i="39"/>
  <c r="H20" i="39"/>
  <c r="H22" i="39"/>
  <c r="H26" i="39"/>
  <c r="H28" i="39"/>
  <c r="H30" i="39"/>
  <c r="H32" i="39"/>
  <c r="I12" i="44"/>
  <c r="B34" i="43"/>
  <c r="A3" i="42"/>
  <c r="A5" i="42"/>
  <c r="H34" i="43"/>
  <c r="R42" i="39" l="1"/>
  <c r="J17" i="39"/>
  <c r="S17" i="39" s="1"/>
  <c r="J35" i="39"/>
  <c r="S35" i="39" s="1"/>
  <c r="J37" i="39"/>
  <c r="S37" i="39" s="1"/>
  <c r="J36" i="39"/>
  <c r="S36" i="39" s="1"/>
  <c r="J26" i="39"/>
  <c r="S26" i="39" s="1"/>
  <c r="J13" i="39"/>
  <c r="S13" i="39" s="1"/>
  <c r="J32" i="39"/>
  <c r="S32" i="39" s="1"/>
  <c r="J20" i="39"/>
  <c r="S20" i="39" s="1"/>
  <c r="J19" i="39"/>
  <c r="S19" i="39" s="1"/>
  <c r="J16" i="39"/>
  <c r="S16" i="39" s="1"/>
  <c r="J25" i="39"/>
  <c r="S25" i="39" s="1"/>
  <c r="J30" i="39"/>
  <c r="S30" i="39" s="1"/>
  <c r="J21" i="39"/>
  <c r="S21" i="39" s="1"/>
  <c r="J39" i="39"/>
  <c r="S39" i="39" s="1"/>
  <c r="J41" i="39"/>
  <c r="S41" i="39" s="1"/>
  <c r="J15" i="39"/>
  <c r="S15" i="39" s="1"/>
  <c r="J22" i="39"/>
  <c r="S22" i="39" s="1"/>
  <c r="J40" i="39"/>
  <c r="S40" i="39" s="1"/>
  <c r="J14" i="39"/>
  <c r="S14" i="39" s="1"/>
  <c r="J38" i="39"/>
  <c r="S38" i="39" s="1"/>
  <c r="J24" i="39"/>
  <c r="S24" i="39" s="1"/>
  <c r="J31" i="39"/>
  <c r="S31" i="39" s="1"/>
  <c r="J34" i="39"/>
  <c r="S34" i="39" s="1"/>
  <c r="J18" i="39"/>
  <c r="S18" i="39" s="1"/>
  <c r="J27" i="39"/>
  <c r="S27" i="39" s="1"/>
  <c r="J28" i="39"/>
  <c r="S28" i="39" s="1"/>
  <c r="G18" i="44"/>
  <c r="D11" i="39" s="1"/>
  <c r="J23" i="39"/>
  <c r="S23" i="39" s="1"/>
  <c r="C42" i="39"/>
  <c r="H42" i="39"/>
  <c r="G19" i="43" s="1"/>
  <c r="A1" i="45"/>
  <c r="D42" i="39" l="1"/>
  <c r="G92" i="44"/>
  <c r="J11" i="39"/>
  <c r="S11" i="39" s="1"/>
  <c r="S42" i="39" s="1"/>
  <c r="B11" i="39"/>
  <c r="J42" i="39" l="1"/>
  <c r="F10" i="43"/>
  <c r="E2" i="39" s="1"/>
  <c r="G1" i="44" l="1"/>
  <c r="B1" i="44"/>
  <c r="G23" i="43"/>
  <c r="G18" i="43"/>
  <c r="G28" i="43"/>
  <c r="G26" i="43"/>
  <c r="G27" i="43"/>
  <c r="G29" i="43"/>
  <c r="G24" i="43"/>
  <c r="G25" i="43"/>
  <c r="G17" i="43"/>
  <c r="G30" i="43" l="1"/>
  <c r="G33" i="43" s="1"/>
  <c r="G20" i="43"/>
  <c r="G16" i="43"/>
  <c r="G4" i="46" l="1"/>
  <c r="L9" i="46" s="1"/>
  <c r="H33" i="43"/>
  <c r="G15" i="43"/>
  <c r="G14" i="43"/>
  <c r="I9" i="46" l="1"/>
  <c r="L10" i="46" s="1"/>
  <c r="L24" i="46" s="1"/>
  <c r="I31" i="46"/>
  <c r="I32" i="46"/>
  <c r="B12" i="39"/>
  <c r="L8" i="46" l="1"/>
  <c r="L23" i="46" s="1"/>
  <c r="L7" i="46"/>
  <c r="L22" i="46" s="1"/>
  <c r="B13" i="39"/>
  <c r="L11" i="46" l="1"/>
  <c r="L25" i="46" s="1"/>
  <c r="B15" i="39" l="1"/>
  <c r="B14" i="39"/>
  <c r="B16" i="39" l="1"/>
  <c r="B17" i="39" l="1"/>
  <c r="B18" i="39" l="1"/>
  <c r="B20" i="39" l="1"/>
  <c r="B19" i="39" l="1"/>
  <c r="B21" i="39"/>
  <c r="B22" i="39" l="1"/>
  <c r="B23" i="39" l="1"/>
  <c r="B24" i="39" l="1"/>
  <c r="B25" i="39" l="1"/>
  <c r="B26" i="39" l="1"/>
  <c r="B27" i="39" l="1"/>
  <c r="B28" i="39" l="1"/>
  <c r="B29" i="39" l="1"/>
  <c r="B30" i="39" l="1"/>
  <c r="B31" i="39" l="1"/>
  <c r="B32" i="39" l="1"/>
  <c r="B33" i="39" l="1"/>
  <c r="B34" i="39" l="1"/>
  <c r="B35" i="39" l="1"/>
  <c r="B36" i="39" l="1"/>
  <c r="B37" i="39" l="1"/>
  <c r="B38" i="39" l="1"/>
  <c r="B39" i="39" l="1"/>
  <c r="B40" i="39" l="1"/>
  <c r="B41" i="39" l="1"/>
  <c r="G21" i="43"/>
  <c r="G6" i="46" l="1"/>
  <c r="I10" i="46" s="1"/>
  <c r="I11" i="46" s="1"/>
  <c r="I13" i="46" s="1"/>
  <c r="H32" i="43"/>
  <c r="H51"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AE519B77-E109-4C73-8B45-BE325ABE5FC3}">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02379B71-C477-44CE-B58A-842DAFC85651}">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4DC0CA27-95F3-438B-B6D2-A62E857D7AD6}">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4FD1A942-32C7-496E-A4BC-546CC8EB24F5}">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956D3030-C8E1-4D24-B04B-B38C9117E9F8}">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2121E552-968A-4B2B-91E8-CC91FA984989}">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21F0C84C-B3C0-4611-8C3F-F49F3555A426}">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687FA23D-FD18-47EF-B6C0-67A62ED7AEA7}">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D8D79FAA-D7DF-4CA2-AEEE-E67211905C42}">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36E88076-AC5F-41E7-997C-7C3739E39F78}">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B075AE19-67FA-436A-B781-FB24D9CDC98C}">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C38AC0FD-4BA3-455E-96BD-DB1401351A1D}">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BCE75B6A-2AE4-4512-96AE-063AF4EE4A74}">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D3876390-5B4C-443D-8DD7-C6C7E8A1F3F9}">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E79C043C-CC11-424C-A1B4-DBA0F22E956E}">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5B8FC421-DC50-40E9-9AD2-046BE730CB52}">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4FF31547-99F2-4B73-8EA5-AE07F7BD4583}">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F1022DE0-F557-4649-94FD-9361CA389954}">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E286346B-9E00-4DCC-85B0-93C08F6AA56B}">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770BA3A9-69A7-4F90-B7E1-E84FD8573413}">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A3E10317-86BB-48D1-9902-CC37D60F3AB2}">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6895D686-2320-4D43-997D-8F5F7E720225}">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30A086EA-4B3D-4E72-902F-17FDAC755F80}">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B0C43559-AAB9-493C-892E-DDA2BFD18801}">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6ACC6B34-DCD9-4D59-B8A6-9F9F25D11D4D}">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A559A4C0-855C-46B6-87DB-4FD8DB299097}">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3BB76E24-7B03-4C96-AFA5-0BFB3F7E3CC6}">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2BBF5C99-711B-4BD9-ADEB-F2032AF0B4E9}">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3BF27CA3-D709-45A6-9C35-4DA2AEDC0D95}">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CEB67F39-894D-4BC4-A70E-403E2757E2E7}">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9E264817-F7B6-444D-8F1F-3B39E3F4A16B}">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F0B7B962-A79A-4116-89D0-45BCC0CA2E0A}">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ED1B6992-293A-4F39-B724-9FEB28D83165}">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FB492CBB-B797-441C-AF49-45074DF8BBB3}">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46816DBE-D144-4B6B-8555-DD73C0BC5764}">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8E7F2F8B-9875-4864-93D5-7CB3B3AD85EF}">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19CD4C69-250E-47A5-A7C0-212BE538D937}">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674D4954-83CD-4D0E-939F-CC87F0A22167}">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66129071-2846-40A2-88B8-68F4FCA47ADD}">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B26E6BDB-D46B-4DD4-B6E9-CB11099871C0}">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34B51ECF-F233-40C1-A95E-90DDEB3462FA}">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D5E35B21-22C7-4D46-9FA0-C883B2A1D112}">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C0D08ADA-91C9-433C-A1F7-D69D2F6C22A3}">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D70CE904-8919-4B7B-A49A-85BB61FFA4EC}">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ACDBC82D-2D14-421C-864E-533B0446D06F}">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A6DA113B-74AE-4AA6-8AB2-D8021286C789}">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5F77902C-5AE3-4F20-9B29-66C92BD9530D}">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FB1777B1-F61B-471A-A53C-AAA090C61304}">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F9185815-29C7-43BB-9B39-D03DCA317295}">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6332EC3E-D5F3-4B42-ACC4-6DD9D9CFA0CD}">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87AC8033-200A-4A77-94C8-B14F17D2A7B0}">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BE0E0574-E8F9-476E-8720-BAB8EEE6A15C}">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BB8CD52-6AAC-449A-8840-20D3D1703DBF}">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1B6071AE-EE5B-4C64-9C6F-FFA14434C0EF}">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C135FD0F-401D-4999-9AD5-6AA18BA65584}">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E7D110E6-38A0-4614-96B1-A0B9D826B929}">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FF7C429B-D40E-40E5-8EAF-E750C5374AB6}">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797A2EBF-329C-4CF4-88CA-53185C02FC42}">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EA16B6A6-E757-48E7-98D8-C20E3075CC06}">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D5B33BD1-F482-4B00-BBBE-CB0CE5292DB4}">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6589153A-9A2F-4654-BC6F-9E7E932F851E}">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B388090D-8296-4FC6-B1AF-C525CDEFB6F2}">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54DEB38-1980-4F92-B7F4-D72305768E57}">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382B4501-394C-4CF8-AF39-A839DC413B8D}">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D84A7A19-A01C-40D4-99AA-E6543949095A}">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7A1C5919-B7C7-43E6-B6BA-AB6C135BBB14}">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837A5294-A8B4-4B78-AB6C-2958CE5BE579}">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B0BF5E7C-D714-433C-A231-C77CE8C75940}">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1DA667E0-67F5-43EE-9296-D87137460015}">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413B2ABC-4CB2-4127-ADC6-50EE4A74E2C7}">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F6655F85-57B7-42EC-AC2E-2EF495634A4B}">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F94234A8-E472-407C-80AF-89B143F66F8B}">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1B2E56B3-02F4-4694-BC61-1EA04382AC77}">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6C8ED55C-BBD8-4A86-B0BE-5EEE771910FB}">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23E5C920-AEFE-4B55-9112-96F79892A5AB}">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9EF7C5A9-47B0-48FD-87EC-43D06478E8CA}">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1A10EC3D-68A2-44A2-A6AB-17FEA1C8BDD0}">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FB889744-C3A8-4195-8E2F-84D295A99655}">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0ABE8C8F-4ADC-48A0-A724-772121F19F72}">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2D2F260B-D45B-4607-BE0D-DBF2688C2497}">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AD636A90-EB33-40AE-95B5-AC0C56B73EEE}">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29ECAE02-114A-4C54-98B6-1C3CD4380F11}">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AE1CC22B-31CA-4402-90DE-47F42F433F58}">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1E403C5D-C21E-4379-94D0-D8FD2961F79E}">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0838FDBB-4432-40D6-97B5-C3B2D1286AFA}">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1376C291-8DD5-45E3-9EF1-4EF1483B1733}">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AB31E2DD-9C10-4DCA-A41A-D973608A417B}">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5C23D3A2-AB87-4087-B7E3-9FB87C40C7FC}">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895A3C71-AE19-4780-B818-3C342D944A1E}">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BC2E689D-30FF-430A-81B0-15A56B68BC30}">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C24D7ADF-CFC0-4771-A217-05CE647C9FE0}">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59B17EF1-08D2-4BD1-A410-3ECD5F5A7265}">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AC346E6D-6C8B-4564-8775-06936AD4F710}">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D3FFDF49-9772-45E7-AE18-566DEF4C8CC6}">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B170EF15-2F68-4BE0-A9A3-73B7BB6FB971}">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AB9195BC-E832-490C-B47A-13A0EFA18472}">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28EF2D15-FAFD-452E-AF85-80365E205A6D}">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38FD0CD4-4413-4467-B622-7B71164E0FA3}">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31409926-55D6-4D7D-96DA-B9C357FE5E43}">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7ABA6FA6-292A-4263-8FAD-A866B8EBA7FA}">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459FF98C-026A-429B-AF21-2B65ACFCF98C}">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B4EFA61C-7B9A-4836-8CF3-4C41E5FD9319}">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02B24E73-4D3C-42EE-8F49-8DD54F61C813}">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B3AE35B1-36F4-4F10-B181-178643C6CA11}">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88F92F3D-D315-4802-9336-F5FE6299BD54}">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E8955587-3273-4A5D-ACA1-897744FC0AA2}">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90FC721D-B119-4F85-A746-673E5F58C005}">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F0F70C21-3716-477C-8C00-967F8B69CA0A}">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6451DDFA-01A0-43F0-A182-AF1FC8AFDF8B}">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6469AFED-3EEE-436E-9D6F-CB81B6073342}">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B39D2F24-4CDD-4DA5-81BD-475C97D84883}">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E29CAE7C-2991-4D8F-AAEB-54738DE7B46F}">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A72422A-A8D0-4E93-935D-92EFF0611B90}">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7E57ACF0-616D-41BA-AC80-E1EE97BEBF86}">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8A7CF260-5055-4889-8AED-F22BDDCD0BA6}">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EB170319-E88C-418A-9FCE-F782D8E1C2C6}">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B398B6B1-0B50-4E96-9CAC-E7655832ACC8}">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5E4A500A-1743-4CED-821F-DEAEDD58A675}">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AA8D7301-E71E-4847-A717-0C82F99639E8}">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464203AA-928F-4597-916B-66EFD9018F5C}">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FC3EC2C5-1784-49BB-B210-3064960A0626}">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6444C834-94C3-431F-B462-91D027C58293}">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698CA8FC-81D2-4B74-82C2-3A59FBD54B79}">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73026256-E63A-43F0-97DF-21D5A657714F}">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9BE9E745-49E7-48F1-83B8-22FE4D011A14}">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773386C5-3FB4-49DC-8862-4469C9C06165}">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C8D38DFD-D32A-45DF-A877-A5E902A5C062}">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A04FB327-3D6B-4AAE-8F89-D7D5E1E6966E}">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E3D1E051-586D-49CD-A2AC-45C2E28CBB65}">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B9302534-5005-4076-B07B-5A4F6DCDDCBB}">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FA5DB19D-203B-442E-9003-9CA61A1B5D16}">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58F9EE25-AAAE-452A-B005-0AAF1495620E}">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62EE21A8-ADA9-40F6-8F49-E3220CFA23DD}">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B62F9342-DA0E-4EEB-A9D1-DA084572347F}">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DADD1E73-B81C-43F1-B1CB-139B5E489DE6}">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26DA1526-1B39-45D7-9EE3-CD92BA247D55}">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48B4EF7F-A4ED-4323-B8B4-EBE10CA25ECF}">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9AED987F-09D3-43B9-A282-59433A745532}">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911D7CFB-06D3-4CD6-8059-E14214A4E438}">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E4E805B1-D59B-4D5F-A9DE-F0BDAD70AC8C}">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3359AA9A-6FFB-4836-BC80-6678AB7D392D}">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FC52DE3D-0E56-4319-8CE7-0DFCA4ED6F97}">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02394CAF-D5B5-49D3-9473-B1CA6ABBDE42}">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97070208-15D0-460D-AC30-6C12347BB836}">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FAEA70DC-6492-4136-965D-2E69D1FA0353}">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210EC30B-2C96-4634-BAA4-2A0F0A0872A5}">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2CA5BDD9-9D32-45BB-B619-108460D9B7D1}">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5F6B7A71-71C5-463D-A3E2-E300D7EA56D3}">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C3B5989D-B33F-4CED-8F0A-4CA0984FBA00}">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07FA240E-9698-4981-AB75-1651CE2E7ED4}">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6AC2CB71-1D97-4675-8671-6E0AD73B0321}">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CBE70298-4FA6-41D1-9EC5-38D128945617}">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89209AD-0808-480B-ACF8-BDFFCA1C51B2}">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469103A5-EA62-4B83-B2E4-F6356BB62B2E}">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774CBB25-D460-4019-96B5-EE79EBCC0C82}">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65A9D689-0FE0-4094-9750-CCA98BCE8C22}">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0330C9ED-EAF1-498C-A6DD-79277002450A}">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8A3C7E99-5121-4296-A84C-D73DE019A053}">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2A597069-0B24-464F-99F8-0F4E54A2BD57}">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FA6D31F4-294D-4457-8ACA-5F8A3814D735}">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07976DC6-031A-4B54-A61A-F5B1058D678B}">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8FEA4968-F439-4ACD-834E-C884047F4381}">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1C3CEFEA-3C2F-4428-AB3B-723AD4EF8DDB}">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9B827B7A-8642-43E2-9657-B089A52E4D97}">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9CFC3B7D-F64A-4D5A-9A5B-6459EEAA5C4F}">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F1AC7CB2-5091-45BF-82AA-DFFC63467256}">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183DE858-82EE-4E83-A529-A6CDBFD9659E}">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43279B8F-601E-4CE6-9AD7-FF3666180E34}">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31F3EC09-01DA-4CB4-93E1-DE2CC4528189}">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9CAE5130-CEFF-4279-9681-F28E0AE76904}">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6A0FA6BD-23CC-4FE0-831F-6D81967F91D8}">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A0AB0E75-4ECB-4B69-B8D9-F37411EFD5EC}">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27490BF7-91DB-4986-B40C-FD24B0976863}">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30EFD434-FF25-46CA-9697-826E65F27C06}">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F0C87EDA-6695-4E11-9251-A35D1B8D2F89}">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B21AA762-791B-47AE-9A06-5E3752AB9B21}">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EFDFC134-8049-4444-8803-7E393D1B5096}">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856D8488-57B2-4E85-8C9D-C3B10C72D70C}">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3EF97CBD-88E5-45F5-8D66-EA611EC0F7C8}">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9CA00821-5924-4AC9-BD5B-BB810F3D0EFF}">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2FB32EC5-832E-4098-9866-DB1E0EAED321}">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D29C9E64-99F2-4B9A-8959-90083CC2CBE2}">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31CB1289-FBE8-4520-9531-67C858EBCB5A}">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B08910BE-3995-4083-BCC5-762F49F35794}">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05FEA044-A2CE-4103-AC2D-81B84500FFB7}">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AD81E0CA-01BE-40CC-A81F-3E392058503C}">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4C4D9B70-2706-43EB-8D91-8CDE20CC48A2}">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6A127D96-FA4D-4961-9B2C-8EE11B76BCEB}">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1B5DB338-7720-4985-A6B6-584E48A35531}">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71B955D8-8401-4392-B2C7-A6A3E3C2ABAB}">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434CB211-425C-40DD-B5D8-6B199FB3F000}">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6E309A5D-13FF-44D6-836E-A59466E35065}">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E8502505-9037-4C14-AE1B-687CE2FC67ED}">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1D3C3B51-F826-4141-8286-995DE05521EF}">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59E423F9-837A-41E5-B4B1-2134038F7BEB}">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76F2A767-F07D-4D47-B46F-5A4429915467}">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4ECF1D81-0B77-430E-A5E2-564227D40911}">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718ED67C-CCA0-497C-85CF-B4346A8E1B04}">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D4D89C5F-18F5-402F-A3E4-4D0970071804}">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24B8BCB7-D542-4ACF-870F-785E2035F67E}">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7512A636-2EBD-4C80-9256-2F6A8FEFF0D2}">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D833C4B7-2671-4C87-8346-6D83D2FADBF3}">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18F95162-F910-459F-B9D8-0B6EA3BD130A}">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1D1028BB-14AD-4EB4-B26C-CE482BBC186C}">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1D4E1635-B4FB-431F-BF13-70C2766D4901}">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92759EC8-8419-4B9E-B708-6B3DB086804A}">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1C5E88F3-C5AB-4FE1-935F-0D6C7BB084FF}">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EC5DDACF-EDE9-4677-A2B3-78094634A2B7}">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DCAD910E-9821-4BC9-B8D7-7BA80E972A70}">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63AEBDC0-47A3-40FE-B950-0CACE4C3C096}">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866DE14A-0C53-43B4-A8A8-2DB2EABEA242}">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47E5D7A1-5671-4026-887A-A67800F875C1}">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1E30F8B9-342C-4BE8-9016-5F8F14B09602}">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171227C0-A513-4C6C-86B5-868FEC0B7535}">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5D83A56B-7CFA-4440-A729-6426FE05389D}">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58BD2024-C5C7-4D04-9063-60C194D60260}">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B7933A18-B44C-4F3F-9C16-FAA2215C9263}">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7C112EB4-3BA4-45C8-883C-B6C600DFE231}">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0344E962-4D89-4366-B80E-03C2AE522D00}">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F2738148-2B8F-4192-A644-F665F0CBA7E8}">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934F33C1-6BF5-4A9B-AA76-BE1DE1650A58}">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88F248DD-36DF-4C9C-8A64-77C09B6761B1}">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AE7F8F57-1526-4E97-A3A9-9C3F5F265CAF}">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0C156D75-4D57-4EE8-9328-093E688F6637}">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563B6A1A-93AC-4C5B-9221-A7A915C7673A}">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0369EFFF-9CBB-45E6-8528-608D86A2F437}">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0651BBEC-DF01-409B-8E70-B1794D7533D6}">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4DAE6CD5-1AC2-489D-95F3-1DEC9C3BBC18}">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7C57DC3C-7930-4A58-B57F-C4C27A6A4C79}">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0DFB4074-862E-430F-AAC0-4EE401BCA42D}">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37EBAC8C-04D7-4607-835E-CDE09ADAD271}">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AE6F1F33-2968-4CB5-ACE1-51791C9DAD1A}">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BF3C6FD9-404C-4370-8359-E3CA8BDEBB50}">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73B62C9E-DE42-49FA-AC36-BF44ED3BB63E}">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E463CBA6-1D2C-4C24-B8B4-D0A24A3314C2}">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40EAA30B-811D-490E-B8C4-47631C419C63}">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119FBC55-3DC0-487C-BD3A-9CF4859507A5}">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EC806390-36A3-44B6-A611-8806BCCCECF6}">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CBEF20FB-972A-442B-BAEF-43E0AECD3BF3}">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3D61BF40-3BF6-41B4-82C0-2F480D38A1DD}">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B21DA4B9-BE21-45DD-8E8C-5A8353CBE703}">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BD6196E8-50AE-4910-B718-9FB8ABBEF607}">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27DA3A1-98B9-43C7-991A-901B1ADECFDF}">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5AD2FB2D-AFF8-4347-96DF-E381AA5210A6}">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54FF1B62-5C0D-4C92-9AD9-B07CB020E872}">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3D05F4FF-8DAA-45F7-9AFB-1A733E6B9473}">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27550A68-8FBC-4E8B-9F60-0C7363F6BA4B}">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B67BBD48-236D-4105-8102-81E318E913EB}">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98AE8B47-4AC2-46A1-86F3-37432EFCB3C2}">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FCA161B9-BD2A-41E3-A221-50F6C19D68C9}">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E8DC4F61-613B-4832-AFDD-3F6589BA3A89}">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0E998164-C4C9-479F-948B-C4F3300F3642}">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95743CA5-2C71-4D9A-83AE-0DC4769480B5}">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9483F7F2-1941-4FCD-A3B9-3AB5F974BE5D}">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CA54F9E6-3EBD-4866-BC53-E888982C67A7}">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C5204C13-0C4A-4401-AB73-99FC852458BE}">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D7ADDE80-3903-4192-B3CB-3DDEDAACDE1D}">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457AEEF2-E3CC-4A3B-B97C-90401D5A57D4}">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7E4E840A-E7A6-40D7-9760-EC38D571DA20}">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AFCE69FF-4B75-47DC-9703-7C917EFA2260}">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B480A405-6062-428D-8DBF-4CF639099FC4}">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F8965C70-5FB9-4BC4-BCE3-9D885F191597}">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4983823-7868-4E74-AD7D-71347C95FA61}">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975BC436-2BDF-4D49-A26E-25C646BC4006}">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BE552889-48B4-40EF-A423-6D328E6DDFF8}">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7E94980E-3986-49F3-815E-75997893F286}">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A10CF23E-D3CC-4AE4-82D1-F9AC04582CB2}">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08D94A8A-5347-4F03-A083-BF5E693B6525}">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2DA80D44-AFC5-42A4-910A-F1C818BDB2DD}">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3F8F9F89-89B9-461D-B43D-8287E63C1947}">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F6D961ED-4BDF-422A-A2F1-AD37C5FB90DF}">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F8DA54C4-741F-471F-A1AC-5F8374D08EE2}">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DFE1ED04-766D-44DA-AAD0-4AF767D3DF39}">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F4546738-C09B-4646-842A-A1276C7E8AC4}">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ED981A69-8423-4D47-A8A1-8A4A045091A6}">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08560996-FB9B-4AE2-A32B-245229D4BB05}">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6DA7585C-2D0D-4D2D-AA61-D6DA6F1D9CF3}">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347CE350-30C1-4259-AD6B-C00D4A105748}">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C4F370E6-46DF-417F-B593-09E6EC6A5B52}">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57742122-1A77-476A-84DD-0833E5E4B15D}">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80681659-FAE1-455D-9B45-9EC13AAF6BB0}">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9FB6DEF9-0002-4FAA-A0A6-0E7C82481498}">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BFD62BEA-0229-474C-BB4A-79FB446B01B7}">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31BEE194-8679-412D-B8E4-70F4CDA2190D}">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D4ACB557-1E66-4FDD-8006-EBA50FF91ED5}">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8167CCED-A144-401F-BD55-F80A8AA076D5}">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5CB72E2D-485C-459F-8B6C-EE3CCFF2A7FD}">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66662969-31B9-4E9F-93EE-62DE96A5871A}">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DE23B79E-750D-4593-8448-03B7B8C8C39B}">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ABDEE516-29EC-4E5F-8B9C-4DFC99E5B753}">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49B232B2-1784-455B-817D-813298290A26}">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56C5F48C-4E2D-4046-8107-4BBD39078261}">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8E477172-DC42-447A-8D09-65070873F5D3}">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A2384156-715A-441B-A1DC-9F0954A05078}">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683E88C4-1902-4E40-B931-BAF1DD1E68B0}">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1817A21A-F7D7-481C-9C98-09644B685E9B}">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30C1F19C-D28D-4288-845F-4E9162E8BCE4}">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4920D46B-6678-48DA-84B3-2287698587A7}">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2B564195-129B-4502-9594-72F37E21FDA6}">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2527FB3C-74BE-4903-BC6A-9381B6B015E4}">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Irvin, David E MSTC</author>
    <author>Hildebrand</author>
    <author>Microsoft Office User</author>
  </authors>
  <commentList>
    <comment ref="C6" authorId="0" shapeId="0" xr:uid="{5149D244-699F-4091-A857-73F5F7BBBED0}">
      <text>
        <r>
          <rPr>
            <b/>
            <sz val="9"/>
            <color rgb="FF000000"/>
            <rFont val="Arial"/>
            <family val="2"/>
          </rPr>
          <t xml:space="preserve">Hildebrand Note: 
</t>
        </r>
        <r>
          <rPr>
            <b/>
            <sz val="9"/>
            <color rgb="FF000000"/>
            <rFont val="Arial"/>
            <family val="2"/>
          </rPr>
          <t>Duty status</t>
        </r>
        <r>
          <rPr>
            <sz val="9"/>
            <color rgb="FF000000"/>
            <rFont val="Arial"/>
            <family val="2"/>
          </rPr>
          <t xml:space="preserve">
</t>
        </r>
        <r>
          <rPr>
            <sz val="9"/>
            <color rgb="FF000000"/>
            <rFont val="Arial"/>
            <family val="2"/>
          </rPr>
          <t xml:space="preserve">A=Active 
</t>
        </r>
        <r>
          <rPr>
            <sz val="9"/>
            <color rgb="FF000000"/>
            <rFont val="Arial"/>
            <family val="2"/>
          </rPr>
          <t xml:space="preserve">R=Reserve 
</t>
        </r>
        <r>
          <rPr>
            <sz val="9"/>
            <color rgb="FF000000"/>
            <rFont val="Arial"/>
            <family val="2"/>
          </rPr>
          <t>C=Civilian</t>
        </r>
      </text>
    </comment>
    <comment ref="D6" authorId="0" shapeId="0" xr:uid="{0A017C02-05E2-4DBB-99C9-6114E0C34170}">
      <text>
        <r>
          <rPr>
            <b/>
            <sz val="9"/>
            <color indexed="81"/>
            <rFont val="Arial"/>
            <family val="2"/>
          </rPr>
          <t>Hildebrand Note:</t>
        </r>
        <r>
          <rPr>
            <sz val="9"/>
            <color indexed="81"/>
            <rFont val="Arial"/>
            <family val="2"/>
          </rPr>
          <t xml:space="preserve">
Member's parent Unit</t>
        </r>
        <r>
          <rPr>
            <sz val="9"/>
            <color indexed="81"/>
            <rFont val="Tahoma"/>
            <family val="2"/>
          </rPr>
          <t>.</t>
        </r>
      </text>
    </comment>
    <comment ref="C20" authorId="1" shapeId="0" xr:uid="{5CCD6F8D-E50A-48EC-A6E7-B5AEE9097ADF}">
      <text>
        <r>
          <rPr>
            <b/>
            <sz val="9"/>
            <color rgb="FF000000"/>
            <rFont val="Arial"/>
            <family val="2"/>
          </rPr>
          <t>Hildebrand Note:</t>
        </r>
        <r>
          <rPr>
            <sz val="9"/>
            <color rgb="FF000000"/>
            <rFont val="Arial"/>
            <family val="2"/>
          </rPr>
          <t xml:space="preserve">
</t>
        </r>
        <r>
          <rPr>
            <sz val="9"/>
            <color rgb="FF000000"/>
            <rFont val="Arial"/>
            <family val="2"/>
          </rPr>
          <t>Include Airframe tailnumber</t>
        </r>
      </text>
    </comment>
    <comment ref="C26" authorId="1" shapeId="0" xr:uid="{844796F5-73C9-4925-9D7F-6DA8D661C6BE}">
      <text>
        <r>
          <rPr>
            <b/>
            <sz val="9"/>
            <color rgb="FF000000"/>
            <rFont val="Arial"/>
            <family val="2"/>
          </rPr>
          <t>Hildebrand Note:</t>
        </r>
        <r>
          <rPr>
            <sz val="9"/>
            <color rgb="FF000000"/>
            <rFont val="Arial"/>
            <family val="2"/>
          </rPr>
          <t xml:space="preserve">
</t>
        </r>
        <r>
          <rPr>
            <sz val="9"/>
            <color rgb="FF000000"/>
            <rFont val="Arial"/>
            <family val="2"/>
          </rPr>
          <t>Include boat hull number.</t>
        </r>
      </text>
    </comment>
    <comment ref="C32" authorId="1" shapeId="0" xr:uid="{3AFF8FD8-B0D7-42B1-A6AA-C0C5475C4BD3}">
      <text>
        <r>
          <rPr>
            <b/>
            <sz val="9"/>
            <color rgb="FF000000"/>
            <rFont val="Arial"/>
            <family val="2"/>
          </rPr>
          <t>Hildebrand Note:</t>
        </r>
        <r>
          <rPr>
            <sz val="9"/>
            <color rgb="FF000000"/>
            <rFont val="Arial"/>
            <family val="2"/>
          </rPr>
          <t xml:space="preserve">
</t>
        </r>
        <r>
          <rPr>
            <sz val="9"/>
            <color rgb="FF000000"/>
            <rFont val="Arial"/>
            <family val="2"/>
          </rPr>
          <t>Include Cutter name and/or hull number.</t>
        </r>
      </text>
    </comment>
    <comment ref="G56" authorId="1" shapeId="0" xr:uid="{6CD4C7C9-5B52-44A8-A9F3-FE7C3413F538}">
      <text>
        <r>
          <rPr>
            <b/>
            <sz val="9"/>
            <color rgb="FF000000"/>
            <rFont val="Arial"/>
            <family val="2"/>
          </rPr>
          <t>Hildebrand Note:</t>
        </r>
        <r>
          <rPr>
            <sz val="9"/>
            <color rgb="FF000000"/>
            <rFont val="Arial"/>
            <family val="2"/>
          </rPr>
          <t xml:space="preserve">
</t>
        </r>
        <r>
          <rPr>
            <sz val="9"/>
            <color rgb="FF000000"/>
            <rFont val="Arial"/>
            <family val="2"/>
          </rPr>
          <t xml:space="preserve">Enter obligation cost at time of issued orders. 
</t>
        </r>
        <r>
          <rPr>
            <sz val="9"/>
            <color rgb="FF000000"/>
            <rFont val="Arial"/>
            <family val="2"/>
          </rPr>
          <t xml:space="preserve">
</t>
        </r>
        <r>
          <rPr>
            <sz val="9"/>
            <color rgb="FF000000"/>
            <rFont val="Arial"/>
            <family val="2"/>
          </rPr>
          <t>After final travel claim adjust to final cost.</t>
        </r>
      </text>
    </comment>
    <comment ref="A62" authorId="2" shapeId="0" xr:uid="{223EC380-F393-4D24-89EF-D38555EE3DDD}">
      <text>
        <r>
          <rPr>
            <b/>
            <sz val="8"/>
            <color rgb="FF000000"/>
            <rFont val="Arial"/>
            <family val="34"/>
          </rPr>
          <t xml:space="preserve">Hildebrand Note:
</t>
        </r>
        <r>
          <rPr>
            <sz val="8"/>
            <color rgb="FF000000"/>
            <rFont val="Arial"/>
            <family val="34"/>
          </rPr>
          <t>When Reservist Personnel are activated enter their Salary Obligation information. Update with final cost upon end of orders.</t>
        </r>
        <r>
          <rPr>
            <sz val="8"/>
            <color rgb="FF000000"/>
            <rFont val="Arial"/>
            <family val="34"/>
          </rPr>
          <t xml:space="preserve">
</t>
        </r>
      </text>
    </comment>
    <comment ref="G74" authorId="0" shapeId="0" xr:uid="{4E73E9AC-F979-4375-A033-01A0F977A2D1}">
      <text>
        <r>
          <rPr>
            <b/>
            <sz val="9"/>
            <color indexed="81"/>
            <rFont val="Arial"/>
            <family val="2"/>
          </rPr>
          <t xml:space="preserve">Hildebrand Note:
</t>
        </r>
        <r>
          <rPr>
            <sz val="9"/>
            <color indexed="81"/>
            <rFont val="Arial"/>
            <family val="2"/>
          </rPr>
          <t>Enter PRFA obligation cost on day of issuance. 
Enter amendment costs as separate line item(s) on day of obligation.
Adjust to final cost upon certification of SF-1080.
Check Prior entries to avoid double-counting.</t>
        </r>
        <r>
          <rPr>
            <sz val="9"/>
            <color indexed="81"/>
            <rFont val="Tahoma"/>
            <family val="2"/>
          </rPr>
          <t xml:space="preserve">
</t>
        </r>
      </text>
    </comment>
    <comment ref="G80" authorId="0" shapeId="0" xr:uid="{3B44AC76-E367-4306-AD5D-6F64D9EC5577}">
      <text>
        <r>
          <rPr>
            <b/>
            <sz val="9"/>
            <color indexed="81"/>
            <rFont val="Arial"/>
            <family val="2"/>
          </rPr>
          <t xml:space="preserve">Hildebrand Note:
</t>
        </r>
        <r>
          <rPr>
            <sz val="9"/>
            <color indexed="81"/>
            <rFont val="Arial"/>
            <family val="2"/>
          </rPr>
          <t>Enter MIPR obligation cost on day of issuance. 
Enter amendment costs as separate line item(s) on day of obligation.
Adjust to final cost upon certification of final cost documentation.
Check Prior entries to avoid double-counting.</t>
        </r>
        <r>
          <rPr>
            <sz val="9"/>
            <color indexed="81"/>
            <rFont val="Tahoma"/>
            <family val="2"/>
          </rPr>
          <t xml:space="preserve">
</t>
        </r>
      </text>
    </comment>
    <comment ref="G86" authorId="0" shapeId="0" xr:uid="{D2121E5E-1624-4226-8C2F-D1275E36FB0D}">
      <text>
        <r>
          <rPr>
            <b/>
            <sz val="9"/>
            <color indexed="81"/>
            <rFont val="Arial"/>
            <family val="2"/>
          </rPr>
          <t xml:space="preserve">Hildebrand Note:
</t>
        </r>
        <r>
          <rPr>
            <sz val="9"/>
            <color indexed="81"/>
            <rFont val="Arial"/>
            <family val="2"/>
          </rPr>
          <t>Enter ATP ceiling amount on day of issuance. 
Enter ATP increases as separate line item(s) on day of amended ATP.
Adjust to final cost upon certification of final Invoice.
Check Prior entries to avoid double-counting.</t>
        </r>
        <r>
          <rPr>
            <b/>
            <sz val="9"/>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<sst xmlns="http://schemas.openxmlformats.org/spreadsheetml/2006/main" count="4252" uniqueCount="422">
  <si>
    <t xml:space="preserve">FEDERAL PROJECT </t>
  </si>
  <si>
    <t>COST SUMMARY</t>
  </si>
  <si>
    <t>FPN:</t>
  </si>
  <si>
    <t>UCGPXXXXXX</t>
  </si>
  <si>
    <t>Name:</t>
  </si>
  <si>
    <t>F/V StillaFloat</t>
  </si>
  <si>
    <t>Reporting Period:</t>
  </si>
  <si>
    <t xml:space="preserve">  to </t>
  </si>
  <si>
    <t>FPN Ceiling</t>
  </si>
  <si>
    <t>Total Coast Guard Personnel:</t>
  </si>
  <si>
    <t>Total Coast Guard Vehicles:</t>
  </si>
  <si>
    <t>Total Coast Guard Aircraft:</t>
  </si>
  <si>
    <t>Total Coast Guard Boats:</t>
  </si>
  <si>
    <t>Total Coast Guard Cutters:</t>
  </si>
  <si>
    <t>Total Coast Guard Equipment:</t>
  </si>
  <si>
    <t>Total Coast Guard Marine Safety Lab:</t>
  </si>
  <si>
    <t>Total Indirect Costs:</t>
  </si>
  <si>
    <r>
      <t>Total Coast Guard Purchases</t>
    </r>
    <r>
      <rPr>
        <sz val="10"/>
        <rFont val="Arial"/>
        <family val="2"/>
      </rPr>
      <t>:</t>
    </r>
  </si>
  <si>
    <r>
      <t>Total Coast Guard Travel Orders</t>
    </r>
    <r>
      <rPr>
        <sz val="10"/>
        <rFont val="Arial"/>
        <family val="2"/>
      </rPr>
      <t>:</t>
    </r>
  </si>
  <si>
    <t>Total Coast Guard Reserve Salary:</t>
  </si>
  <si>
    <t>Total Coast Guard Auxiliary Patrol Orders:</t>
  </si>
  <si>
    <t>Total Coast Guard PRFA Costs:</t>
  </si>
  <si>
    <t>Total Coast Guard MIPR Costs:</t>
  </si>
  <si>
    <t>Total Coast Guard Contractor:</t>
  </si>
  <si>
    <t>Total Direct Costs:</t>
  </si>
  <si>
    <t>Total Combined Costs (Direct &amp; Indirect)</t>
  </si>
  <si>
    <t>Remaining FPN Ceiling:</t>
  </si>
  <si>
    <t>Effective Date:</t>
  </si>
  <si>
    <t xml:space="preserve">FOSC/FOSCR Signature: </t>
  </si>
  <si>
    <t>FOSCR Tool Kit</t>
  </si>
  <si>
    <t>Daily Summary</t>
  </si>
  <si>
    <t>This Period:</t>
  </si>
  <si>
    <t>Thru</t>
  </si>
  <si>
    <t>Today's Date:</t>
  </si>
  <si>
    <t>Time Printed:</t>
  </si>
  <si>
    <t>Ceiling:</t>
  </si>
  <si>
    <t>Direct Prev-Period:</t>
  </si>
  <si>
    <t>Direct This-Period:</t>
  </si>
  <si>
    <t>Remaining Balance:</t>
  </si>
  <si>
    <t>DAY</t>
  </si>
  <si>
    <t>DATE</t>
  </si>
  <si>
    <t>USCG</t>
  </si>
  <si>
    <t>Total</t>
  </si>
  <si>
    <t>USCG Reserve</t>
  </si>
  <si>
    <t>USCG Aux</t>
  </si>
  <si>
    <t>PRFA</t>
  </si>
  <si>
    <t>MIPR</t>
  </si>
  <si>
    <t>Contractor(s)</t>
  </si>
  <si>
    <t>Daily</t>
  </si>
  <si>
    <t>Personnel</t>
  </si>
  <si>
    <t>Vehicles</t>
  </si>
  <si>
    <t>Aircraft</t>
  </si>
  <si>
    <t>Boats</t>
  </si>
  <si>
    <t>Cutters</t>
  </si>
  <si>
    <t>Equipment</t>
  </si>
  <si>
    <t>MSL</t>
  </si>
  <si>
    <t>Indirect Costs</t>
  </si>
  <si>
    <t>Purchases</t>
  </si>
  <si>
    <t>Travel Orders</t>
  </si>
  <si>
    <t>Salary</t>
  </si>
  <si>
    <t>Patrol Orders</t>
  </si>
  <si>
    <t>Totals</t>
  </si>
  <si>
    <t>Direct Costs</t>
  </si>
  <si>
    <t>Prev 5136:</t>
  </si>
  <si>
    <t>Day 1</t>
  </si>
  <si>
    <t>Day 2</t>
  </si>
  <si>
    <t>Day 3</t>
  </si>
  <si>
    <t>Day 4</t>
  </si>
  <si>
    <t>Day 5</t>
  </si>
  <si>
    <t>Day 6</t>
  </si>
  <si>
    <t>Day 7</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</si>
  <si>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</si>
  <si>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</si>
  <si>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</si>
  <si>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</si>
  <si>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</si>
  <si>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</si>
  <si>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</si>
  <si>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</si>
  <si>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</si>
  <si>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</si>
  <si>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</si>
  <si>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</si>
  <si>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</si>
  <si>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</si>
  <si>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</si>
  <si>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</si>
  <si>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</si>
  <si>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</si>
  <si>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</si>
  <si>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</si>
  <si>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</si>
  <si>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</si>
  <si>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</si>
  <si>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</si>
  <si>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TOTAL</t>
  </si>
  <si>
    <t>Project Name:</t>
  </si>
  <si>
    <t>Date:</t>
  </si>
  <si>
    <t>FOSC/FOSCR Signature:</t>
  </si>
  <si>
    <t>Name</t>
  </si>
  <si>
    <t>CG EMPLID</t>
  </si>
  <si>
    <t>A,R,C</t>
  </si>
  <si>
    <t>Unit</t>
  </si>
  <si>
    <t>Pay Grade</t>
  </si>
  <si>
    <t>Duty</t>
  </si>
  <si>
    <t>Daily Hours</t>
  </si>
  <si>
    <t>Standard Rate</t>
  </si>
  <si>
    <t>Total Costs</t>
  </si>
  <si>
    <t>Last, First, M.I. (Rate/Rank)</t>
  </si>
  <si>
    <t xml:space="preserve">Unit Name </t>
  </si>
  <si>
    <t>E-1</t>
  </si>
  <si>
    <t>E-2</t>
  </si>
  <si>
    <t>E-3</t>
  </si>
  <si>
    <t>E-4</t>
  </si>
  <si>
    <t>E-5</t>
  </si>
  <si>
    <t>E-6</t>
  </si>
  <si>
    <t>E-7</t>
  </si>
  <si>
    <t>E-8</t>
  </si>
  <si>
    <t>E-9</t>
  </si>
  <si>
    <t>E-10</t>
  </si>
  <si>
    <t>O-1</t>
  </si>
  <si>
    <t>O-2</t>
  </si>
  <si>
    <t>O-3</t>
  </si>
  <si>
    <t>O-4</t>
  </si>
  <si>
    <t>O-5</t>
  </si>
  <si>
    <t>O-6</t>
  </si>
  <si>
    <t>O-7</t>
  </si>
  <si>
    <t>O-8</t>
  </si>
  <si>
    <t>O-9</t>
  </si>
  <si>
    <t>O-10</t>
  </si>
  <si>
    <t>W-2</t>
  </si>
  <si>
    <t>W-3</t>
  </si>
  <si>
    <t>W-4</t>
  </si>
  <si>
    <t>GS-3</t>
  </si>
  <si>
    <t>GS-4</t>
  </si>
  <si>
    <t>GS-5</t>
  </si>
  <si>
    <t>GS-6</t>
  </si>
  <si>
    <t>GS-7</t>
  </si>
  <si>
    <t>GS-8</t>
  </si>
  <si>
    <t>GS-9</t>
  </si>
  <si>
    <t>Coast Guard Personnel Costs</t>
  </si>
  <si>
    <t>USCG Vehicles</t>
  </si>
  <si>
    <t xml:space="preserve">  GSA Plate #</t>
  </si>
  <si>
    <t># Vehicles</t>
  </si>
  <si>
    <t>Daily Cost</t>
  </si>
  <si>
    <t># Miles</t>
  </si>
  <si>
    <t>Mileage Rate</t>
  </si>
  <si>
    <t>Coast Guard Vehicle Costs</t>
  </si>
  <si>
    <t>USCG Aircraft</t>
  </si>
  <si>
    <t>A/C No. #</t>
  </si>
  <si>
    <t>Rate Basis</t>
  </si>
  <si>
    <t>ALMIS Record</t>
  </si>
  <si>
    <t>HOURLY</t>
  </si>
  <si>
    <t>Coast Guard Aircraft Costs</t>
  </si>
  <si>
    <t>USCG Boats</t>
  </si>
  <si>
    <t>Boat #</t>
  </si>
  <si>
    <t>Coast Guard Boats Costs</t>
  </si>
  <si>
    <t>USCG Cutters</t>
  </si>
  <si>
    <t>Name or Hull #</t>
  </si>
  <si>
    <t>WMSL-418 National Security Cutter</t>
  </si>
  <si>
    <t>Coast Guard Cutter Costs</t>
  </si>
  <si>
    <t>USCG Equipment</t>
  </si>
  <si>
    <t>All Terrain Vehicle (ATV)</t>
  </si>
  <si>
    <t>AreaRAE</t>
  </si>
  <si>
    <t>Coast Guard Equipment Costs</t>
  </si>
  <si>
    <t>USCG Marine Safety Lab (MSL)</t>
  </si>
  <si>
    <t>Report Number</t>
  </si>
  <si>
    <t>Issue Date</t>
  </si>
  <si>
    <t>Lab Cost</t>
  </si>
  <si>
    <t>Lab Analysis</t>
  </si>
  <si>
    <t>Coast Guard MSL Cost</t>
  </si>
  <si>
    <t>USCG Purchase</t>
  </si>
  <si>
    <t>Award Number</t>
  </si>
  <si>
    <t>Amount</t>
  </si>
  <si>
    <t>Total Purchase Costs</t>
  </si>
  <si>
    <t xml:space="preserve">USCG Travel - Name </t>
  </si>
  <si>
    <t>Issued by</t>
  </si>
  <si>
    <t>Total Travel Costs</t>
  </si>
  <si>
    <t>Reserve Activation Salary - Name</t>
  </si>
  <si>
    <t>Total Salary Costs</t>
  </si>
  <si>
    <t>Auxiliarist Patrol Orders - Name</t>
  </si>
  <si>
    <t>Total Orders Costs</t>
  </si>
  <si>
    <t>PRFA - Agency Name</t>
  </si>
  <si>
    <t>Total PRFA Costs</t>
  </si>
  <si>
    <t>MIPR - Agency Name</t>
  </si>
  <si>
    <t>Total MIPR Costs</t>
  </si>
  <si>
    <t>Contractors</t>
  </si>
  <si>
    <t>Award Number (Not BOA Contract Number)</t>
  </si>
  <si>
    <t>Total Contractor Costs</t>
  </si>
  <si>
    <t>Sheet Last Modified</t>
  </si>
  <si>
    <t>Total Daily Cost</t>
  </si>
  <si>
    <t>SPII DOCUMENT - ADHERE TO PROTECTION STANDARDS!</t>
  </si>
  <si>
    <t>Electronic 5136 Cost Documentation Workbook</t>
  </si>
  <si>
    <t xml:space="preserve">USER GUIDANCE </t>
  </si>
  <si>
    <t>The Standard Rates used for the Personnel, Aircraft, Boats and Cutters sections are using outside government rate formulas. If this workbook is being used for Inside Government events contact the NPFC for guidance on updating the rate formulas to for inside government usage.</t>
  </si>
  <si>
    <r>
      <t xml:space="preserve">This workbook was designed as an electronic </t>
    </r>
    <r>
      <rPr>
        <u/>
        <sz val="10"/>
        <rFont val="Arial"/>
        <family val="2"/>
      </rPr>
      <t>substitute</t>
    </r>
    <r>
      <rPr>
        <sz val="10"/>
        <rFont val="Arial"/>
        <family val="2"/>
      </rPr>
      <t xml:space="preserve"> for the CG-5136 Daily (Paper) Forms (which are no longer being provided by the National Pollution Funds Center (NPFC)).   The only paper version remaining is the CG-5136 E-1 through E-4, which are used by BOA/Non-BOA Contractors hired by the FOSC.  Using this workbook allows an FOSCR to track and report costs expended daily as well as summarizing costs for a given period or the duration of the incident.  </t>
    </r>
  </si>
  <si>
    <t>Version Update Note</t>
  </si>
  <si>
    <t>This year the 5136 has completed a complete refresh increasing its utility and focusing on reducing unused items. If you have any recommendations on continued optimization, please reach out.</t>
  </si>
  <si>
    <t>It is highly recommended that users read Chapter 4 of the latest NPFC TOPS (NPFCINST 16451.2(series)-Elecronic 5136 Job Aid) to ensure you are familiar with entries in the latest version of the Workbook. (Link included in FOSCR Toolkit.)</t>
  </si>
  <si>
    <t>Doctor Notes</t>
  </si>
  <si>
    <t>5136 Carryover Costs</t>
  </si>
  <si>
    <r>
      <t xml:space="preserve">When a Federal Project exceeds 31 days in length a new Excel 5136 Workbook is required to continue tracking costs. To ensure the user is able to accurately track continuing costs on the   </t>
    </r>
    <r>
      <rPr>
        <b/>
        <u/>
        <sz val="10"/>
        <rFont val="Arial"/>
        <family val="2"/>
      </rPr>
      <t>Daily Summary sheet</t>
    </r>
    <r>
      <rPr>
        <sz val="10"/>
        <rFont val="Arial"/>
        <family val="2"/>
      </rPr>
      <t xml:space="preserve"> use the “Prev 5136:” (Row 10) to enter the “Total” (Row 42) from the previous workbook.                                                                                                                                                                     </t>
    </r>
    <r>
      <rPr>
        <b/>
        <sz val="10"/>
        <rFont val="Arial"/>
        <family val="2"/>
      </rPr>
      <t>Users may also manually enter cost data if they do not want to use Copy &amp; Paste.</t>
    </r>
  </si>
  <si>
    <r>
      <rPr>
        <b/>
        <sz val="10"/>
        <rFont val="Arial"/>
        <family val="2"/>
      </rPr>
      <t>Indirect:</t>
    </r>
    <r>
      <rPr>
        <sz val="10"/>
        <rFont val="Arial"/>
        <family val="2"/>
      </rPr>
      <t xml:space="preserve">
1.	Copy Information from Cells C42 thru I42 from the Donor Workbook
2.	Right Click Cell C10 on the Recipient Workbook
3.	Select Paste Values (SEE IMAGE)
                                                                                                                                           </t>
    </r>
    <r>
      <rPr>
        <b/>
        <sz val="10"/>
        <rFont val="Arial"/>
        <family val="2"/>
      </rPr>
      <t>Direct:</t>
    </r>
    <r>
      <rPr>
        <sz val="10"/>
        <rFont val="Arial"/>
        <family val="2"/>
      </rPr>
      <t xml:space="preserve"> 
1.	Copy Information from Cells K42 thru Q42 from the Donor Workbook
2.	Right Click Cell K10 on the Recipient Workbook
3.	Select Paste Values (SEE IMAGE)                                                                                                                                                                                                                                                                                                                                                                                                                                                                                                                                                                                      
</t>
    </r>
  </si>
  <si>
    <r>
      <rPr>
        <b/>
        <sz val="10"/>
        <rFont val="Arial"/>
        <family val="2"/>
      </rPr>
      <t xml:space="preserve">Note: </t>
    </r>
    <r>
      <rPr>
        <sz val="10"/>
        <rFont val="Arial"/>
        <family val="2"/>
      </rPr>
      <t>Standard Paste will enter the formula from the Donor Workbook and result in #REF Error code. Use undo to repair affected cells.</t>
    </r>
  </si>
  <si>
    <t>FOSC/R Digital Signature &amp; Paper Reduction Act Option: Once you are ready for signature follow these directions</t>
  </si>
  <si>
    <r>
      <rPr>
        <b/>
        <sz val="10"/>
        <rFont val="Arial"/>
        <family val="2"/>
      </rPr>
      <t xml:space="preserve">Option A </t>
    </r>
    <r>
      <rPr>
        <sz val="10"/>
        <rFont val="Arial"/>
        <family val="2"/>
      </rPr>
      <t xml:space="preserve">
1. Click Save as Adobe PDF
2. Sheet Selection: Add
    a) Project Summary 
    b) Daily Summary 
    c) All days with data
3. Click Convert to PDF 
4. Follow Prompts on Screen 
</t>
    </r>
    <r>
      <rPr>
        <b/>
        <sz val="10"/>
        <rFont val="Arial"/>
        <family val="2"/>
      </rPr>
      <t xml:space="preserve">Note: </t>
    </r>
    <r>
      <rPr>
        <sz val="10"/>
        <rFont val="Arial"/>
        <family val="2"/>
      </rPr>
      <t xml:space="preserve">The Larger workbooks will take longer to process into PDF. 
</t>
    </r>
  </si>
  <si>
    <r>
      <rPr>
        <b/>
        <sz val="10"/>
        <rFont val="Arial"/>
        <family val="2"/>
      </rPr>
      <t>Option B</t>
    </r>
    <r>
      <rPr>
        <sz val="10"/>
        <rFont val="Arial"/>
        <family val="2"/>
      </rPr>
      <t xml:space="preserve">
1. Click File 
2. Click Print 
3. Select Printer: Adobe PDF or Microsoft Print to PDF 
4. Click Print 
5. Follow prompts to save document 
</t>
    </r>
    <r>
      <rPr>
        <b/>
        <sz val="10"/>
        <rFont val="Arial"/>
        <family val="2"/>
      </rPr>
      <t xml:space="preserve">Note: </t>
    </r>
    <r>
      <rPr>
        <sz val="10"/>
        <rFont val="Arial"/>
        <family val="2"/>
      </rPr>
      <t xml:space="preserve">Each Day will need to be recombined into one file which requires Adobe Pro DC. 
</t>
    </r>
  </si>
  <si>
    <r>
      <t xml:space="preserve">Once in PDF format:
</t>
    </r>
    <r>
      <rPr>
        <sz val="10"/>
        <rFont val="Arial"/>
        <family val="2"/>
      </rPr>
      <t xml:space="preserve">1.	Select "Fill &amp; Sign" on toolbar (if you don’t see it select "More Tools" and add it to your toolbar).
2.	Click Sign yourself 
3.	Click Add Signature 
4.	Select “Image” at Top 
5.	Select a copy of your signature (Scanned into computer as a (.jpeg / .png)
6.	Click Apply
7.	Place your signature in signature block Resize as necessary 
8.	Repeat Steps for each required Signature 
9.	Save Document after completion </t>
    </r>
  </si>
  <si>
    <r>
      <rPr>
        <b/>
        <sz val="10"/>
        <rFont val="Arial"/>
        <family val="2"/>
      </rPr>
      <t xml:space="preserve">If Paper Workbook Required Print: </t>
    </r>
    <r>
      <rPr>
        <sz val="10"/>
        <rFont val="Arial"/>
        <family val="2"/>
      </rPr>
      <t xml:space="preserve">
Ensure Scaling is selected to "Fit all Columns on One Page". Print only the pages you need to complete your paper file do not print excess pages. 
</t>
    </r>
  </si>
  <si>
    <t>Submission to NPFC - The e5136, as part of the Financial Summary Report (cost doc), must be submitted within 120 days of completion of cleanup. Units should work with their Case Officer to determine the best way to submit. If sending via email (maximum email message size is 25 MB on CGDN) follow the directions below to protect SPII.</t>
  </si>
  <si>
    <t>EMPLIDs ARE REQUIRED ON ALL WORKBOOKS.</t>
  </si>
  <si>
    <r>
      <t xml:space="preserve">Requirements for Encrypting/Password Protecting Electronic Information Coast Guard personnel are required to practice safeguards necessary to protect Sensitive Personally Identifiable Information (SPII), which if lost, compromised, or disclosed without authorization, could result in substantial harm, embarrassment, inconvenience, or unfairness to an individual. Examples of SPII include Social Security numbers (SSN), Employee Identification Number (EMPLID), Alien Registration Numbers (A- number), or biometric identifiers, e.g., fingerprint, iris scan. Other elements such as financial account numbers, citizenship or immigration status, or medical information, in conjunction with the identity of an individual, are also considered SPII. Additionally, the context of the PII may determine its sensitivity, such as a list of employees with poor performance ratings. The instructions for encrypting, and password-protecting SPII are provided below:
Create New Message From Outlook Toolbar, OR
Right-Click on Contact You Wish to Email, and Click “Create” and Select “New Message to Contact”
Click on “Options Tab” in Message
Click on “More Options” Icon
Click on “Security Settings”
Check Box Titled “Encrypt Message Contents and Attachments”
Click on “OK” to Close the “Security Properties” Window
Click on “Close” to Close the “Message Options” Window
Click on “Encrypt” and “Sign” on E-mail Options Toolbar
</t>
    </r>
    <r>
      <rPr>
        <b/>
        <sz val="10"/>
        <color rgb="FFFF0000"/>
        <rFont val="Arial"/>
        <family val="2"/>
      </rPr>
      <t>Always send passwords for encrypted files/protected attachments to recipients via separate
correspondence.</t>
    </r>
  </si>
  <si>
    <t>DAILY BURN RATE CALCULATOR</t>
  </si>
  <si>
    <t>Ceiling Management Tool</t>
  </si>
  <si>
    <t>Total Coast Guard Direct Costs (Obligations):</t>
  </si>
  <si>
    <t>Total Days (Obligation(s) are based on):</t>
  </si>
  <si>
    <t>Incident Start Day</t>
  </si>
  <si>
    <t>Total Coast Guard Indirect Costs:</t>
  </si>
  <si>
    <t>Total Days Involved</t>
  </si>
  <si>
    <t>Total Days Coast Guard Has Been Involved:</t>
  </si>
  <si>
    <t>Funding Remaining (Days)</t>
  </si>
  <si>
    <t>Expected Duration of Spill:</t>
  </si>
  <si>
    <t>Funding Remaining (Months)</t>
  </si>
  <si>
    <t>Calculated Daily Direct Burn Rate:</t>
  </si>
  <si>
    <t>Total Ceiling Remaining</t>
  </si>
  <si>
    <t xml:space="preserve">Calculated Daily Indirect Burn Rate: </t>
  </si>
  <si>
    <t>Request increase on (Based off %)</t>
  </si>
  <si>
    <t xml:space="preserve">TOTAL Combinded Daily Burn Rate: </t>
  </si>
  <si>
    <t>FPN Ceiling Exhasted</t>
  </si>
  <si>
    <t xml:space="preserve">ESTIMATED TOTAL PROJECT </t>
  </si>
  <si>
    <t>Ceiling Protection (Percentage)</t>
  </si>
  <si>
    <t>(Daily Burn All Costs)X(Expected Duration of Spill)+(Previous Cost)</t>
  </si>
  <si>
    <t xml:space="preserve">Protected Max Ceiling Usage </t>
  </si>
  <si>
    <t>TOTAL PROJECT CEILING</t>
  </si>
  <si>
    <t>Request Increase NLT</t>
  </si>
  <si>
    <t xml:space="preserve">Key Points: </t>
  </si>
  <si>
    <t>Ceiling</t>
  </si>
  <si>
    <t>Funds Remaining</t>
  </si>
  <si>
    <t>Upcoming Direct Expenditures :</t>
  </si>
  <si>
    <t>Total Billable Costs* (Including Direct and Indirect)</t>
  </si>
  <si>
    <t>Cost</t>
  </si>
  <si>
    <t>Vehicle Type</t>
  </si>
  <si>
    <t>Mileage</t>
  </si>
  <si>
    <t>COMDTINST Version</t>
  </si>
  <si>
    <t xml:space="preserve">User Guide Notification. Need to update every time </t>
  </si>
  <si>
    <t>Date Effective</t>
  </si>
  <si>
    <t>Rate</t>
  </si>
  <si>
    <t>Hourly</t>
  </si>
  <si>
    <t>PR</t>
  </si>
  <si>
    <t>FOSCR</t>
  </si>
  <si>
    <t>HC-144 Ocean Sentry</t>
  </si>
  <si>
    <t>DIVS</t>
  </si>
  <si>
    <t>Field Observer</t>
  </si>
  <si>
    <t>Tech Specailist</t>
  </si>
  <si>
    <t>Command &amp; Control Trailer (C2)</t>
  </si>
  <si>
    <t>Inspector</t>
  </si>
  <si>
    <t>WMEC-270 Medium Endurance Cutter</t>
  </si>
  <si>
    <t>Examiner</t>
  </si>
  <si>
    <t>IC</t>
  </si>
  <si>
    <t>IC-D</t>
  </si>
  <si>
    <t>WMEC-210 Medium Endurance Cutter</t>
  </si>
  <si>
    <t>OSC</t>
  </si>
  <si>
    <t>WLM-175 Coastal Buoy Tender</t>
  </si>
  <si>
    <t>CADET</t>
  </si>
  <si>
    <t>DOSC</t>
  </si>
  <si>
    <t>WLIC-160 Inland Construction Tender</t>
  </si>
  <si>
    <t>PSC</t>
  </si>
  <si>
    <t>DPSC</t>
  </si>
  <si>
    <t>Special Purpose Craft - Law Enforcement</t>
  </si>
  <si>
    <t>WTGB-140 Icebreaking Tug</t>
  </si>
  <si>
    <t>LSC</t>
  </si>
  <si>
    <t>WPB-110 Patrol Boat</t>
  </si>
  <si>
    <t>CCN-150 Pump</t>
  </si>
  <si>
    <t>DLSC</t>
  </si>
  <si>
    <t>Special Purpose Craft - Shallow Water</t>
  </si>
  <si>
    <t>WLI-100 Inland Buoy Tender</t>
  </si>
  <si>
    <t>FSC</t>
  </si>
  <si>
    <t>Special Purpose Craft - Training Boat</t>
  </si>
  <si>
    <t>DFSC</t>
  </si>
  <si>
    <t>PIO</t>
  </si>
  <si>
    <t>WLIC-75 Inland Construction Tender</t>
  </si>
  <si>
    <t>Deutz Prime Mover</t>
  </si>
  <si>
    <t>SOFR</t>
  </si>
  <si>
    <t>WLR-75 River Buoy Tender</t>
  </si>
  <si>
    <t>LOFR</t>
  </si>
  <si>
    <t>WLI-65 Inland Buoy Tender</t>
  </si>
  <si>
    <t>AREP</t>
  </si>
  <si>
    <t>WLR-65 River Buoy Tender</t>
  </si>
  <si>
    <t>OPBD</t>
  </si>
  <si>
    <t>WYTL-65 Small Harber Tug</t>
  </si>
  <si>
    <t>STAM</t>
  </si>
  <si>
    <t>AOBD</t>
  </si>
  <si>
    <t>ATGS</t>
  </si>
  <si>
    <t>ASGS</t>
  </si>
  <si>
    <t>RESL</t>
  </si>
  <si>
    <t>SCKN</t>
  </si>
  <si>
    <t>SITL</t>
  </si>
  <si>
    <t>MultiRAE</t>
  </si>
  <si>
    <t>DPRO</t>
  </si>
  <si>
    <t>DOCL</t>
  </si>
  <si>
    <t>UltraRAE 3000</t>
  </si>
  <si>
    <t>GS-10</t>
  </si>
  <si>
    <t>DMOB</t>
  </si>
  <si>
    <t>Dustrak</t>
  </si>
  <si>
    <t>GS-11</t>
  </si>
  <si>
    <t>ENVL</t>
  </si>
  <si>
    <t>GS-12</t>
  </si>
  <si>
    <t>MTSL</t>
  </si>
  <si>
    <t>FIRSTLOOK 110</t>
  </si>
  <si>
    <t>GS-13</t>
  </si>
  <si>
    <t>COML</t>
  </si>
  <si>
    <t>PACKBOT 510</t>
  </si>
  <si>
    <t>GS-14</t>
  </si>
  <si>
    <t>FACL</t>
  </si>
  <si>
    <t>GS-15</t>
  </si>
  <si>
    <t>COST</t>
  </si>
  <si>
    <t>ES-00</t>
  </si>
  <si>
    <t>TIME</t>
  </si>
  <si>
    <t>AL-00</t>
  </si>
  <si>
    <t>ADMN</t>
  </si>
  <si>
    <t>AD-00</t>
  </si>
  <si>
    <t>WG-02</t>
  </si>
  <si>
    <t>WG-03</t>
  </si>
  <si>
    <t>WG-04</t>
  </si>
  <si>
    <t>WG-05</t>
  </si>
  <si>
    <t>WG-06</t>
  </si>
  <si>
    <t>WG-07</t>
  </si>
  <si>
    <t>WG-08</t>
  </si>
  <si>
    <t>WG-09</t>
  </si>
  <si>
    <t>WG-10</t>
  </si>
  <si>
    <t>WG-11</t>
  </si>
  <si>
    <t>WG-12</t>
  </si>
  <si>
    <t>WG-13</t>
  </si>
  <si>
    <t>WG-14</t>
  </si>
  <si>
    <t>WG-15</t>
  </si>
  <si>
    <t>Auxiliarist</t>
  </si>
  <si>
    <t>Large Pumping System w/ Trailer</t>
  </si>
  <si>
    <t>Hazmat Response Trailer (HMRT)</t>
  </si>
  <si>
    <t>Level A Trailer/Basic Incident Command Post (BICP)</t>
  </si>
  <si>
    <t xml:space="preserve">Small Pump System </t>
  </si>
  <si>
    <t>Weather Pak</t>
  </si>
  <si>
    <t>Lighting Detector</t>
  </si>
  <si>
    <t>Portable Lighting Kits</t>
  </si>
  <si>
    <t>Heat Stress Monitor (WGBT)</t>
  </si>
  <si>
    <t>1.0 KW Generator</t>
  </si>
  <si>
    <t>2.0 KW Generator</t>
  </si>
  <si>
    <t>4.5 KW Generator</t>
  </si>
  <si>
    <t>5.5 KW Generator</t>
  </si>
  <si>
    <t>6.5 KW Generator</t>
  </si>
  <si>
    <t>10.5 KW Generator</t>
  </si>
  <si>
    <t>17.5KW Generator</t>
  </si>
  <si>
    <t>Towable Air Compressor</t>
  </si>
  <si>
    <t xml:space="preserve">42 ft Drop Deck Trailer </t>
  </si>
  <si>
    <t>48 ft Drop Deck Trailer</t>
  </si>
  <si>
    <t>Utility Terrain Vehicle (UTV)</t>
  </si>
  <si>
    <t>Various Non-Submersible Pumps</t>
  </si>
  <si>
    <t>Unmanned Aerial System (UAS)</t>
  </si>
  <si>
    <t>Remotely Operated Vehicles (ROV)</t>
  </si>
  <si>
    <t>Std3-Lane Decontamination Shelter</t>
  </si>
  <si>
    <t>Western Shelter HVAC</t>
  </si>
  <si>
    <t>Technical Decontamination Line</t>
  </si>
  <si>
    <t>Self-Contained Breathing Apparatus (SCBA) w/ APR/PAPR/SAR Adapters</t>
  </si>
  <si>
    <t>Portable SCBA Tank Compressor</t>
  </si>
  <si>
    <t>Misc. Monitoring Equipment</t>
  </si>
  <si>
    <t>Fluorometer</t>
  </si>
  <si>
    <t>Personnel Air Sampling Pump</t>
  </si>
  <si>
    <t>Draeger X Act 5000</t>
  </si>
  <si>
    <t>ChemProX w/CBRN Accessories Kit</t>
  </si>
  <si>
    <t>Toxic Vapor Analyzer</t>
  </si>
  <si>
    <t>Fourier Transform Infrared (FTIR) Spectrometer</t>
  </si>
  <si>
    <t>GEMINI</t>
  </si>
  <si>
    <t>High-Pressure Mass Spectrometry (HPMS) Chemical Detector (MX908)</t>
  </si>
  <si>
    <t>Multi-Purpose Radiation Survey Meter RADEYE</t>
  </si>
  <si>
    <t>Personal Radiation Detectors / Non-Spectroscopic (PRD)</t>
  </si>
  <si>
    <t>Radpack</t>
  </si>
  <si>
    <t>Chlorine Kit (A)</t>
  </si>
  <si>
    <t>Chlorine Kit (B)</t>
  </si>
  <si>
    <t>Chlorine Kit (C)</t>
  </si>
  <si>
    <t>Emergency Response Kit (ERK)</t>
  </si>
  <si>
    <t xml:space="preserve"> Award Number (E-2 70Z Doc)</t>
  </si>
  <si>
    <t>HC-27 Guardian</t>
  </si>
  <si>
    <t>C-37 Gulfstream V</t>
  </si>
  <si>
    <t>HC130 Hercules</t>
  </si>
  <si>
    <t>MH-60 Jayhawk</t>
  </si>
  <si>
    <t>MH-65 Dolphin</t>
  </si>
  <si>
    <t>AtoN Boat -Small (AB-s &amp; AB-SKF)</t>
  </si>
  <si>
    <t>AtoN Boat 55' (ANB)</t>
  </si>
  <si>
    <t>AtoN Boat 64' (ANB)</t>
  </si>
  <si>
    <t>49 Buoy Boat, Stern Loading</t>
  </si>
  <si>
    <t>Motor Lifeboat (47')</t>
  </si>
  <si>
    <t>Response Boat - Medium</t>
  </si>
  <si>
    <t>Response Boat - Small (II)</t>
  </si>
  <si>
    <t>Skiff - Shore Boased</t>
  </si>
  <si>
    <t>Skiff - Ice Rescue</t>
  </si>
  <si>
    <t>Special Purpose Craft - Boarding Team Delivery</t>
  </si>
  <si>
    <t>Special Purpose Craft - Ice Rescue Transport</t>
  </si>
  <si>
    <t>Skiff - Mobile Response Kit (Flood/MRK)</t>
  </si>
  <si>
    <t>Trailerable ATON Boat (26')</t>
  </si>
  <si>
    <t xml:space="preserve">Transportable Port Security Boat </t>
  </si>
  <si>
    <t>Utility Boat-Medium</t>
  </si>
  <si>
    <t>WLIC-100 Inland Construciton Tender</t>
  </si>
  <si>
    <t>WMEC-282 Medium Endurance Cutter</t>
  </si>
  <si>
    <t>WPB-87 Coastal Patrol Boat</t>
  </si>
  <si>
    <t>WPC-154 Fast Resonse Cutter</t>
  </si>
  <si>
    <t>Sedan-Midsize</t>
  </si>
  <si>
    <t>Sedan-Compact</t>
  </si>
  <si>
    <t>Sedan-Subcompact</t>
  </si>
  <si>
    <t>Updated IAW FY26 Reimbursable Standard Rates</t>
  </si>
  <si>
    <t xml:space="preserve">SUV (4x2) Crossover </t>
  </si>
  <si>
    <t xml:space="preserve">SUV (4x4) Compact </t>
  </si>
  <si>
    <t xml:space="preserve">Van, Passenger </t>
  </si>
  <si>
    <t>Mid-Size Pickup, Crew Cab (4x2)</t>
  </si>
  <si>
    <t>Mid-Size Pickup, Crew Cab (4x4)</t>
  </si>
  <si>
    <t>Full Size Pickup, Crew Cab (4x2)</t>
  </si>
  <si>
    <t>Full Size Pickup, Crew Cab (4x4)</t>
  </si>
  <si>
    <t>HC130 Hercules H</t>
  </si>
  <si>
    <t>HC130 Hercules J</t>
  </si>
  <si>
    <t>N/A</t>
  </si>
  <si>
    <t>Adding Addional Lines</t>
  </si>
  <si>
    <r>
      <t>To add an additional resource or person, right click on the last line</t>
    </r>
    <r>
      <rPr>
        <u/>
        <sz val="10"/>
        <rFont val="Arial"/>
        <family val="2"/>
      </rPr>
      <t xml:space="preserve"> row number </t>
    </r>
    <r>
      <rPr>
        <sz val="10"/>
        <rFont val="Arial"/>
        <family val="2"/>
      </rPr>
      <t xml:space="preserve">in the group of assets and select "Insert" to ensure that the formatting and formulas continue. </t>
    </r>
  </si>
  <si>
    <r>
      <t>Note:  COMDT CG-834 has promulgated an update to the Reimbursable Standard Rates Memo. This workbook and instruction guiding it, are effective on</t>
    </r>
    <r>
      <rPr>
        <b/>
        <sz val="10"/>
        <color rgb="FFFF0000"/>
        <rFont val="Arial"/>
        <family val="2"/>
      </rPr>
      <t xml:space="preserve"> October 1, 2025</t>
    </r>
    <r>
      <rPr>
        <b/>
        <sz val="10"/>
        <rFont val="Arial"/>
        <family val="2"/>
      </rPr>
      <t xml:space="preserve">.  FY25 Vehicle Rates are incorporated in this workbook as of </t>
    </r>
    <r>
      <rPr>
        <b/>
        <sz val="10"/>
        <color rgb="FFFF0000"/>
        <rFont val="Arial"/>
        <family val="2"/>
      </rPr>
      <t>01</t>
    </r>
    <r>
      <rPr>
        <b/>
        <sz val="10"/>
        <rFont val="Arial"/>
        <family val="2"/>
      </rPr>
      <t xml:space="preserve"> </t>
    </r>
    <r>
      <rPr>
        <b/>
        <sz val="10"/>
        <color rgb="FFFF0000"/>
        <rFont val="Arial"/>
        <family val="2"/>
      </rPr>
      <t>Oct 2025</t>
    </r>
    <r>
      <rPr>
        <b/>
        <sz val="10"/>
        <rFont val="Arial"/>
        <family val="2"/>
      </rPr>
      <t>.</t>
    </r>
  </si>
  <si>
    <t>Points of Contact: Sean Devine, MSSR Alexander, MSSR Irvin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</si>
</sst>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8" formatCode="&quot;$&quot;#,##0.00_);[Red]\(&quot;$&quot;#,##0.00\)"/>
    <numFmt numFmtId="164" formatCode="&quot;$&quot;#,##0.00"/>
    <numFmt numFmtId="165" formatCode="mm/dd/yy"/>
    <numFmt numFmtId="166" formatCode="[$-409]d\-mmm\-yy;@"/>
    <numFmt numFmtId="167" formatCode="[$-409]dd\-mmm\-yy;@"/>
  </numFmts>
  <fonts count="52" x14ac:knownFonts="1">
    <font>
      <sz val="10"/>
      <name val="Helv"/>
    </font>
    <font>
      <b/>
      <sz val="10"/>
      <name val="Helv"/>
    </font>
    <font>
      <sz val="10"/>
      <name val="Helv"/>
    </font>
    <font>
      <i/>
      <sz val="8"/>
      <name val="Arial"/>
      <family val="2"/>
    </font>
    <font>
      <sz val="8"/>
      <name val="Helv"/>
    </font>
    <font>
      <b/>
      <sz val="10"/>
      <color indexed="10"/>
      <name val="Helv"/>
    </font>
    <font>
      <sz val="8"/>
      <name val="Arial"/>
      <family val="2"/>
    </font>
    <font>
      <sz val="10"/>
      <name val="Arial"/>
      <family val="2"/>
    </font>
    <font>
      <b/>
      <sz val="10"/>
      <name val="Arial"/>
      <family val="2"/>
    </font>
    <font>
      <b/>
      <sz val="10"/>
      <color indexed="10"/>
      <name val="Arial"/>
      <family val="2"/>
    </font>
    <font>
      <u/>
      <sz val="10"/>
      <name val="Arial"/>
      <family val="2"/>
    </font>
    <font>
      <sz val="10"/>
      <color rgb="FFFF0000"/>
      <name val="Arial"/>
      <family val="2"/>
    </font>
    <font>
      <b/>
      <sz val="14"/>
      <color indexed="10"/>
      <name val="Arial"/>
      <family val="2"/>
    </font>
    <font>
      <b/>
      <sz val="18"/>
      <name val="Arial"/>
      <family val="2"/>
    </font>
    <font>
      <b/>
      <sz val="8"/>
      <name val="Arial"/>
      <family val="2"/>
    </font>
    <font>
      <b/>
      <sz val="7"/>
      <name val="Arial"/>
      <family val="2"/>
    </font>
    <font>
      <b/>
      <sz val="11"/>
      <name val="Arial"/>
      <family val="2"/>
    </font>
    <font>
      <b/>
      <sz val="10"/>
      <color rgb="FFFF0000"/>
      <name val="Arial"/>
      <family val="2"/>
    </font>
    <font>
      <sz val="9"/>
      <name val="Arial"/>
      <family val="2"/>
    </font>
    <font>
      <b/>
      <u/>
      <sz val="10"/>
      <name val="Arial"/>
      <family val="2"/>
    </font>
    <font>
      <b/>
      <sz val="9"/>
      <name val="Arial"/>
      <family val="2"/>
    </font>
    <font>
      <sz val="9"/>
      <name val="Helv"/>
    </font>
    <font>
      <b/>
      <sz val="14"/>
      <name val="Arial"/>
      <family val="2"/>
    </font>
    <font>
      <b/>
      <sz val="9"/>
      <color rgb="FF000000"/>
      <name val="Arial"/>
      <family val="2"/>
    </font>
    <font>
      <sz val="9"/>
      <color rgb="FF000000"/>
      <name val="Arial"/>
      <family val="2"/>
    </font>
    <font>
      <b/>
      <sz val="8"/>
      <color rgb="FF000000"/>
      <name val="Arial"/>
      <family val="34"/>
    </font>
    <font>
      <sz val="8"/>
      <color rgb="FF000000"/>
      <name val="Arial"/>
      <family val="34"/>
    </font>
    <font>
      <b/>
      <sz val="10"/>
      <color rgb="FFC00000"/>
      <name val="Arial"/>
      <family val="2"/>
    </font>
    <font>
      <sz val="12"/>
      <name val="Arial"/>
      <family val="2"/>
    </font>
    <font>
      <sz val="12"/>
      <name val="Helv"/>
    </font>
    <font>
      <b/>
      <sz val="12"/>
      <name val="Arial"/>
      <family val="2"/>
    </font>
    <font>
      <sz val="14"/>
      <name val="Arial"/>
      <family val="2"/>
    </font>
    <font>
      <b/>
      <sz val="14"/>
      <name val="Helv"/>
    </font>
    <font>
      <sz val="14"/>
      <name val="Helv"/>
    </font>
    <font>
      <sz val="14"/>
      <color rgb="FFFF0000"/>
      <name val="Arial"/>
      <family val="2"/>
    </font>
    <font>
      <b/>
      <sz val="20"/>
      <name val="Arial"/>
      <family val="2"/>
    </font>
    <font>
      <b/>
      <sz val="10"/>
      <color theme="1"/>
      <name val="Arial"/>
      <family val="2"/>
    </font>
    <font>
      <u/>
      <sz val="10"/>
      <color theme="10"/>
      <name val="Helv"/>
    </font>
    <font>
      <sz val="9"/>
      <color theme="1"/>
      <name val="Arial"/>
      <family val="2"/>
    </font>
    <font>
      <sz val="22"/>
      <color rgb="FFC00000"/>
      <name val="Arial"/>
      <family val="2"/>
    </font>
    <font>
      <sz val="14"/>
      <color rgb="FFC00000"/>
      <name val="Arial"/>
      <family val="2"/>
    </font>
    <font>
      <sz val="12"/>
      <color theme="1"/>
      <name val="Arial"/>
      <family val="2"/>
    </font>
    <font>
      <b/>
      <sz val="12"/>
      <color theme="1"/>
      <name val="Arial"/>
      <family val="2"/>
    </font>
    <font>
      <b/>
      <sz val="12"/>
      <color theme="1"/>
      <name val="Helv"/>
    </font>
    <font>
      <sz val="11"/>
      <name val="Calibri"/>
      <family val="2"/>
    </font>
    <font>
      <sz val="9"/>
      <color indexed="81"/>
      <name val="Tahoma"/>
      <family val="2"/>
    </font>
    <font>
      <b/>
      <sz val="9"/>
      <color indexed="81"/>
      <name val="Tahoma"/>
      <family val="2"/>
    </font>
    <font>
      <b/>
      <sz val="9"/>
      <color indexed="81"/>
      <name val="Arial"/>
      <family val="2"/>
    </font>
    <font>
      <sz val="9"/>
      <color indexed="81"/>
      <name val="Arial"/>
      <family val="2"/>
    </font>
    <font>
      <b/>
      <sz val="11"/>
      <name val="Calibri"/>
      <family val="2"/>
      <charset val="1"/>
    </font>
    <font>
      <sz val="11"/>
      <name val="Calibri"/>
      <family val="2"/>
      <charset val="1"/>
    </font>
    <font>
      <sz val="14"/>
      <color theme="1"/>
      <name val="Arial"/>
      <family val="2"/>
    </font>
  </fonts>
  <fills count="2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mediumGray"/>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rgb="FFCCFFCC"/>
        <bgColor indexed="64"/>
      </patternFill>
    </fill>
    <fill>
      <patternFill patternType="solid">
        <fgColor theme="2" tint="-9.9978637043366805E-2"/>
        <bgColor indexed="64"/>
      </patternFill>
    </fill>
    <fill>
      <patternFill patternType="solid">
        <fgColor indexed="65"/>
        <bgColor indexed="64"/>
      </patternFill>
    </fill>
    <fill>
      <patternFill patternType="solid">
        <fgColor theme="0" tint="-0.249977111117893"/>
        <bgColor indexed="64"/>
      </patternFill>
    </fill>
    <fill>
      <patternFill patternType="solid">
        <fgColor rgb="FFFFFF00"/>
        <bgColor indexed="64"/>
      </patternFill>
    </fill>
    <fill>
      <patternFill patternType="darkUp"/>
    </fill>
    <fill>
      <patternFill patternType="solid">
        <fgColor theme="0" tint="-0.14999847407452621"/>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theme="0"/>
        <bgColor theme="0" tint="-0.14999847407452621"/>
      </patternFill>
    </fill>
    <fill>
      <patternFill patternType="solid">
        <fgColor theme="8" tint="0.79998168889431442"/>
        <bgColor indexed="64"/>
      </patternFill>
    </fill>
    <fill>
      <patternFill patternType="solid">
        <fgColor theme="6" tint="0.79998168889431442"/>
        <bgColor indexed="64"/>
      </patternFill>
    </fill>
  </fills>
  <borders count="56">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theme="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s>
  <cellStyleXfs count="4">
    <xf numFmtId="0" fontId="0" fillId="0" borderId="0"/>
    <xf numFmtId="8" fontId="2" fillId="0" borderId="0" applyFont="0" applyFill="0" applyBorder="0" applyAlignment="0" applyProtection="0"/>
    <xf numFmtId="4" fontId="2" fillId="0" borderId="0" applyFont="0" applyFill="0" applyBorder="0" applyAlignment="0" applyProtection="0"/>
    <xf numFmtId="0" fontId="37" fillId="0" borderId="0" applyNumberFormat="0" applyFill="0" applyBorder="0" applyAlignment="0" applyProtection="0"/>
  </cellStyleXfs>
  <cellXfs count="512">
    <xf numFmtId="0" fontId="0" fillId="0" borderId="0" xfId="0"/>
    <xf numFmtId="0" fontId="0" fillId="0" borderId="0" xfId="0" applyAlignment="1">
      <alignment wrapText="1"/>
    </xf>
    <xf numFmtId="0" fontId="1" fillId="0" borderId="0" xfId="0" applyFont="1" applyAlignment="1">
      <alignment wrapText="1"/>
    </xf>
    <xf numFmtId="0" fontId="3" fillId="3" borderId="22" xfId="0" applyFont="1" applyFill="1" applyBorder="1"/>
    <xf numFmtId="0" fontId="5" fillId="0" borderId="0" xfId="0" applyFont="1" applyAlignment="1">
      <alignment wrapText="1"/>
    </xf>
    <xf numFmtId="0" fontId="7" fillId="0" borderId="0" xfId="0" applyFont="1"/>
    <xf numFmtId="0" fontId="7" fillId="0" borderId="7" xfId="0" applyFont="1" applyBorder="1"/>
    <xf numFmtId="0" fontId="7" fillId="0" borderId="8" xfId="0" applyFont="1" applyBorder="1"/>
    <xf numFmtId="0" fontId="7" fillId="0" borderId="26" xfId="0" applyFont="1" applyBorder="1"/>
    <xf numFmtId="164" fontId="7" fillId="0" borderId="0" xfId="0" applyNumberFormat="1" applyFont="1"/>
    <xf numFmtId="164" fontId="7" fillId="0" borderId="11" xfId="0" applyNumberFormat="1" applyFont="1" applyBorder="1"/>
    <xf numFmtId="0" fontId="8" fillId="0" borderId="0" xfId="0" applyFont="1" applyAlignment="1">
      <alignment horizontal="right"/>
    </xf>
    <xf numFmtId="164" fontId="7" fillId="0" borderId="8" xfId="0" applyNumberFormat="1" applyFont="1" applyBorder="1"/>
    <xf numFmtId="164" fontId="7" fillId="0" borderId="15" xfId="0" applyNumberFormat="1" applyFont="1" applyBorder="1"/>
    <xf numFmtId="0" fontId="7" fillId="0" borderId="5" xfId="0" applyFont="1" applyBorder="1"/>
    <xf numFmtId="0" fontId="7" fillId="0" borderId="2" xfId="0" applyFont="1" applyBorder="1"/>
    <xf numFmtId="164" fontId="7" fillId="0" borderId="6" xfId="0" applyNumberFormat="1" applyFont="1" applyBorder="1"/>
    <xf numFmtId="0" fontId="7" fillId="0" borderId="10" xfId="0" applyFont="1" applyBorder="1"/>
    <xf numFmtId="0" fontId="7" fillId="0" borderId="3" xfId="0" applyFont="1" applyBorder="1"/>
    <xf numFmtId="0" fontId="7" fillId="0" borderId="4" xfId="0" applyFont="1" applyBorder="1"/>
    <xf numFmtId="0" fontId="7" fillId="0" borderId="9" xfId="0" applyFont="1" applyBorder="1"/>
    <xf numFmtId="164" fontId="7" fillId="0" borderId="12" xfId="0" applyNumberFormat="1" applyFont="1" applyBorder="1"/>
    <xf numFmtId="0" fontId="8" fillId="3" borderId="7" xfId="0" applyFont="1" applyFill="1" applyBorder="1"/>
    <xf numFmtId="0" fontId="8" fillId="3" borderId="8" xfId="0" applyFont="1" applyFill="1" applyBorder="1"/>
    <xf numFmtId="164" fontId="8" fillId="3" borderId="8" xfId="0" applyNumberFormat="1" applyFont="1" applyFill="1" applyBorder="1"/>
    <xf numFmtId="164" fontId="8" fillId="3" borderId="15" xfId="0" applyNumberFormat="1" applyFont="1" applyFill="1" applyBorder="1"/>
    <xf numFmtId="0" fontId="7" fillId="3" borderId="16" xfId="0" applyFont="1" applyFill="1" applyBorder="1"/>
    <xf numFmtId="164" fontId="7" fillId="3" borderId="16" xfId="0" applyNumberFormat="1" applyFont="1" applyFill="1" applyBorder="1"/>
    <xf numFmtId="164" fontId="7" fillId="3" borderId="23" xfId="0" applyNumberFormat="1" applyFont="1" applyFill="1" applyBorder="1"/>
    <xf numFmtId="14" fontId="7" fillId="0" borderId="8" xfId="0" applyNumberFormat="1" applyFont="1" applyBorder="1"/>
    <xf numFmtId="0" fontId="7" fillId="0" borderId="8" xfId="0" applyFont="1" applyBorder="1" applyAlignment="1">
      <alignment horizontal="center"/>
    </xf>
    <xf numFmtId="14" fontId="7" fillId="0" borderId="8" xfId="0" applyNumberFormat="1" applyFont="1" applyBorder="1" applyAlignment="1">
      <alignment horizontal="right"/>
    </xf>
    <xf numFmtId="0" fontId="0" fillId="0" borderId="0" xfId="0" applyAlignment="1">
      <alignment vertical="top"/>
    </xf>
    <xf numFmtId="0" fontId="8" fillId="0" borderId="0" xfId="0" applyFont="1"/>
    <xf numFmtId="0" fontId="13" fillId="0" borderId="0" xfId="0" applyFont="1" applyAlignment="1">
      <alignment horizontal="centerContinuous"/>
    </xf>
    <xf numFmtId="0" fontId="7" fillId="0" borderId="0" xfId="0" applyFont="1" applyAlignment="1">
      <alignment horizontal="centerContinuous"/>
    </xf>
    <xf numFmtId="0" fontId="13" fillId="0" borderId="26" xfId="0" applyFont="1" applyBorder="1" applyAlignment="1">
      <alignment horizontal="centerContinuous"/>
    </xf>
    <xf numFmtId="164" fontId="8" fillId="9" borderId="16" xfId="0" applyNumberFormat="1" applyFont="1" applyFill="1" applyBorder="1" applyAlignment="1" applyProtection="1">
      <alignment horizontal="centerContinuous"/>
      <protection locked="0"/>
    </xf>
    <xf numFmtId="14" fontId="8" fillId="9" borderId="0" xfId="0" applyNumberFormat="1" applyFont="1" applyFill="1" applyAlignment="1" applyProtection="1">
      <alignment horizontal="center"/>
      <protection locked="0"/>
    </xf>
    <xf numFmtId="164" fontId="7" fillId="0" borderId="49" xfId="0" applyNumberFormat="1" applyFont="1" applyBorder="1"/>
    <xf numFmtId="164" fontId="7" fillId="0" borderId="4" xfId="0" applyNumberFormat="1" applyFont="1" applyBorder="1" applyAlignment="1">
      <alignment horizontal="left"/>
    </xf>
    <xf numFmtId="3" fontId="7" fillId="0" borderId="2" xfId="0" applyNumberFormat="1" applyFont="1" applyBorder="1" applyAlignment="1" applyProtection="1">
      <alignment horizontal="left"/>
      <protection locked="0"/>
    </xf>
    <xf numFmtId="164" fontId="7" fillId="0" borderId="2" xfId="0" applyNumberFormat="1" applyFont="1" applyBorder="1" applyAlignment="1">
      <alignment horizontal="left"/>
    </xf>
    <xf numFmtId="3" fontId="7" fillId="0" borderId="10" xfId="0" applyNumberFormat="1" applyFont="1" applyBorder="1" applyAlignment="1" applyProtection="1">
      <alignment horizontal="left"/>
      <protection locked="0"/>
    </xf>
    <xf numFmtId="164" fontId="7" fillId="0" borderId="0" xfId="0" applyNumberFormat="1" applyFont="1" applyAlignment="1">
      <alignment horizontal="centerContinuous"/>
    </xf>
    <xf numFmtId="164" fontId="7" fillId="0" borderId="11" xfId="0" applyNumberFormat="1" applyFont="1" applyBorder="1" applyAlignment="1">
      <alignment horizontal="centerContinuous"/>
    </xf>
    <xf numFmtId="0" fontId="14" fillId="7" borderId="4" xfId="0" applyFont="1" applyFill="1" applyBorder="1" applyAlignment="1" applyProtection="1">
      <alignment horizontal="right" vertical="center"/>
      <protection locked="0"/>
    </xf>
    <xf numFmtId="0" fontId="6" fillId="0" borderId="2" xfId="0" applyFont="1" applyBorder="1" applyAlignment="1">
      <alignment horizontal="right" vertical="center"/>
    </xf>
    <xf numFmtId="0" fontId="6" fillId="0" borderId="2" xfId="0" applyFont="1" applyBorder="1" applyAlignment="1" applyProtection="1">
      <alignment horizontal="right" vertical="center"/>
      <protection locked="0"/>
    </xf>
    <xf numFmtId="0" fontId="6" fillId="0" borderId="10" xfId="0" applyFont="1" applyBorder="1" applyAlignment="1" applyProtection="1">
      <alignment horizontal="right" vertical="center"/>
      <protection locked="0"/>
    </xf>
    <xf numFmtId="0" fontId="14" fillId="7" borderId="4" xfId="0" applyFont="1" applyFill="1" applyBorder="1" applyAlignment="1">
      <alignment horizontal="right" vertical="center"/>
    </xf>
    <xf numFmtId="0" fontId="18" fillId="0" borderId="8" xfId="0" applyFont="1" applyBorder="1" applyAlignment="1">
      <alignment vertical="center"/>
    </xf>
    <xf numFmtId="4" fontId="18" fillId="0" borderId="8" xfId="0" applyNumberFormat="1" applyFont="1" applyBorder="1" applyAlignment="1" applyProtection="1">
      <alignment horizontal="centerContinuous" vertical="center"/>
      <protection locked="0"/>
    </xf>
    <xf numFmtId="4" fontId="20" fillId="0" borderId="8" xfId="0" applyNumberFormat="1" applyFont="1" applyBorder="1" applyAlignment="1" applyProtection="1">
      <alignment horizontal="left" vertical="center"/>
      <protection locked="0"/>
    </xf>
    <xf numFmtId="4" fontId="18" fillId="0" borderId="15" xfId="0" applyNumberFormat="1" applyFont="1" applyBorder="1" applyAlignment="1" applyProtection="1">
      <alignment horizontal="centerContinuous" vertical="center"/>
      <protection locked="0"/>
    </xf>
    <xf numFmtId="0" fontId="21" fillId="0" borderId="0" xfId="0" applyFont="1" applyAlignment="1">
      <alignment vertical="center"/>
    </xf>
    <xf numFmtId="165" fontId="20" fillId="2" borderId="2" xfId="0" applyNumberFormat="1" applyFont="1" applyFill="1" applyBorder="1" applyAlignment="1" applyProtection="1">
      <alignment horizontal="center" vertical="center"/>
      <protection hidden="1"/>
    </xf>
    <xf numFmtId="0" fontId="20" fillId="4" borderId="8" xfId="0" applyFont="1" applyFill="1" applyBorder="1" applyAlignment="1" applyProtection="1">
      <alignment horizontal="center" vertical="center"/>
      <protection hidden="1"/>
    </xf>
    <xf numFmtId="49" fontId="20" fillId="2" borderId="42" xfId="0" applyNumberFormat="1" applyFont="1" applyFill="1" applyBorder="1" applyAlignment="1" applyProtection="1">
      <alignment horizontal="centerContinuous" vertical="center"/>
      <protection locked="0"/>
    </xf>
    <xf numFmtId="0" fontId="18" fillId="4" borderId="8" xfId="0" applyFont="1" applyFill="1" applyBorder="1" applyAlignment="1">
      <alignment vertical="center"/>
    </xf>
    <xf numFmtId="0" fontId="18" fillId="0" borderId="33" xfId="0" applyFont="1" applyBorder="1" applyAlignment="1">
      <alignment horizontal="right" vertical="center"/>
    </xf>
    <xf numFmtId="14" fontId="18" fillId="0" borderId="21" xfId="0" applyNumberFormat="1" applyFont="1" applyBorder="1" applyAlignment="1">
      <alignment horizontal="centerContinuous" vertical="center"/>
    </xf>
    <xf numFmtId="15" fontId="18" fillId="0" borderId="24" xfId="0" applyNumberFormat="1" applyFont="1" applyBorder="1" applyAlignment="1" applyProtection="1">
      <alignment horizontal="right" vertical="center"/>
      <protection hidden="1"/>
    </xf>
    <xf numFmtId="20" fontId="18" fillId="0" borderId="25" xfId="0" applyNumberFormat="1" applyFont="1" applyBorder="1" applyAlignment="1">
      <alignment horizontal="centerContinuous" vertical="center"/>
    </xf>
    <xf numFmtId="0" fontId="18" fillId="4" borderId="26" xfId="0" applyFont="1" applyFill="1" applyBorder="1" applyAlignment="1">
      <alignment horizontal="center" vertical="center"/>
    </xf>
    <xf numFmtId="16" fontId="18" fillId="4" borderId="0" xfId="0" applyNumberFormat="1" applyFont="1" applyFill="1" applyAlignment="1" applyProtection="1">
      <alignment horizontal="center" vertical="center"/>
      <protection hidden="1"/>
    </xf>
    <xf numFmtId="4" fontId="18" fillId="4" borderId="0" xfId="0" applyNumberFormat="1" applyFont="1" applyFill="1" applyAlignment="1" applyProtection="1">
      <alignment horizontal="right" vertical="center"/>
      <protection hidden="1"/>
    </xf>
    <xf numFmtId="15" fontId="18" fillId="4" borderId="0" xfId="0" applyNumberFormat="1" applyFont="1" applyFill="1" applyAlignment="1" applyProtection="1">
      <alignment horizontal="left" vertical="center"/>
      <protection hidden="1"/>
    </xf>
    <xf numFmtId="164" fontId="18" fillId="2" borderId="36" xfId="0" applyNumberFormat="1" applyFont="1" applyFill="1" applyBorder="1" applyAlignment="1" applyProtection="1">
      <alignment horizontal="centerContinuous" vertical="center"/>
      <protection locked="0"/>
    </xf>
    <xf numFmtId="0" fontId="18" fillId="4" borderId="0" xfId="0" applyFont="1" applyFill="1" applyAlignment="1">
      <alignment vertical="center"/>
    </xf>
    <xf numFmtId="4" fontId="18" fillId="4" borderId="8" xfId="0" applyNumberFormat="1" applyFont="1" applyFill="1" applyBorder="1" applyAlignment="1" applyProtection="1">
      <alignment horizontal="left" vertical="center"/>
      <protection hidden="1"/>
    </xf>
    <xf numFmtId="4" fontId="18" fillId="4" borderId="15" xfId="0" applyNumberFormat="1" applyFont="1" applyFill="1" applyBorder="1" applyAlignment="1" applyProtection="1">
      <alignment horizontal="left" vertical="center"/>
      <protection hidden="1"/>
    </xf>
    <xf numFmtId="4" fontId="18" fillId="4" borderId="0" xfId="0" applyNumberFormat="1" applyFont="1" applyFill="1" applyAlignment="1" applyProtection="1">
      <alignment horizontal="left" vertical="center"/>
      <protection hidden="1"/>
    </xf>
    <xf numFmtId="4" fontId="18" fillId="4" borderId="0" xfId="0" applyNumberFormat="1" applyFont="1" applyFill="1" applyAlignment="1" applyProtection="1">
      <alignment horizontal="center" vertical="center"/>
      <protection hidden="1"/>
    </xf>
    <xf numFmtId="4" fontId="18" fillId="4" borderId="11" xfId="0" applyNumberFormat="1" applyFont="1" applyFill="1" applyBorder="1" applyAlignment="1" applyProtection="1">
      <alignment horizontal="left" vertical="center"/>
      <protection hidden="1"/>
    </xf>
    <xf numFmtId="164" fontId="18" fillId="0" borderId="35" xfId="0" applyNumberFormat="1" applyFont="1" applyBorder="1" applyAlignment="1" applyProtection="1">
      <alignment horizontal="centerContinuous" vertical="center"/>
      <protection hidden="1"/>
    </xf>
    <xf numFmtId="164" fontId="18" fillId="0" borderId="36" xfId="0" applyNumberFormat="1" applyFont="1" applyBorder="1" applyAlignment="1" applyProtection="1">
      <alignment horizontal="centerContinuous" vertical="center"/>
      <protection hidden="1"/>
    </xf>
    <xf numFmtId="4" fontId="18" fillId="4" borderId="0" xfId="0" applyNumberFormat="1" applyFont="1" applyFill="1" applyAlignment="1" applyProtection="1">
      <alignment vertical="center"/>
      <protection hidden="1"/>
    </xf>
    <xf numFmtId="4" fontId="18" fillId="4" borderId="11" xfId="0" applyNumberFormat="1" applyFont="1" applyFill="1" applyBorder="1" applyAlignment="1" applyProtection="1">
      <alignment vertical="center"/>
      <protection hidden="1"/>
    </xf>
    <xf numFmtId="0" fontId="18" fillId="0" borderId="28" xfId="0" applyFont="1" applyBorder="1" applyAlignment="1">
      <alignment horizontal="center" vertical="center"/>
    </xf>
    <xf numFmtId="16" fontId="18" fillId="0" borderId="29" xfId="0" applyNumberFormat="1" applyFont="1" applyBorder="1" applyAlignment="1" applyProtection="1">
      <alignment horizontal="center" vertical="center"/>
      <protection hidden="1"/>
    </xf>
    <xf numFmtId="4" fontId="18" fillId="7" borderId="29" xfId="0" applyNumberFormat="1" applyFont="1" applyFill="1" applyBorder="1" applyAlignment="1" applyProtection="1">
      <alignment horizontal="center" vertical="center"/>
      <protection hidden="1"/>
    </xf>
    <xf numFmtId="4" fontId="18" fillId="7" borderId="41" xfId="0" applyNumberFormat="1" applyFont="1" applyFill="1" applyBorder="1" applyAlignment="1" applyProtection="1">
      <alignment horizontal="center" vertical="center"/>
      <protection hidden="1"/>
    </xf>
    <xf numFmtId="0" fontId="18" fillId="7" borderId="41" xfId="0" applyFont="1" applyFill="1" applyBorder="1" applyAlignment="1">
      <alignment horizontal="center" vertical="center"/>
    </xf>
    <xf numFmtId="164" fontId="18" fillId="0" borderId="31" xfId="0" applyNumberFormat="1" applyFont="1" applyBorder="1" applyAlignment="1">
      <alignment vertical="center"/>
    </xf>
    <xf numFmtId="164" fontId="18" fillId="3" borderId="14" xfId="0" applyNumberFormat="1" applyFont="1" applyFill="1" applyBorder="1" applyAlignment="1" applyProtection="1">
      <alignment vertical="center"/>
      <protection hidden="1"/>
    </xf>
    <xf numFmtId="164" fontId="18" fillId="8" borderId="14" xfId="0" applyNumberFormat="1" applyFont="1" applyFill="1" applyBorder="1" applyAlignment="1" applyProtection="1">
      <alignment vertical="center"/>
      <protection hidden="1"/>
    </xf>
    <xf numFmtId="164" fontId="18" fillId="8" borderId="33" xfId="0" applyNumberFormat="1" applyFont="1" applyFill="1" applyBorder="1" applyAlignment="1" applyProtection="1">
      <alignment vertical="center"/>
      <protection hidden="1"/>
    </xf>
    <xf numFmtId="164" fontId="18" fillId="8" borderId="34" xfId="0" applyNumberFormat="1" applyFont="1" applyFill="1" applyBorder="1" applyAlignment="1" applyProtection="1">
      <alignment vertical="center"/>
      <protection hidden="1"/>
    </xf>
    <xf numFmtId="0" fontId="21" fillId="0" borderId="0" xfId="0" applyFont="1" applyAlignment="1">
      <alignment horizontal="center" vertical="center"/>
    </xf>
    <xf numFmtId="16" fontId="21" fillId="0" borderId="0" xfId="0" applyNumberFormat="1" applyFont="1" applyAlignment="1">
      <alignment horizontal="center" vertical="center"/>
    </xf>
    <xf numFmtId="4" fontId="21" fillId="0" borderId="0" xfId="0" applyNumberFormat="1" applyFont="1" applyAlignment="1">
      <alignment vertical="center"/>
    </xf>
    <xf numFmtId="164" fontId="18" fillId="8" borderId="25" xfId="0" applyNumberFormat="1" applyFont="1" applyFill="1" applyBorder="1" applyAlignment="1" applyProtection="1">
      <alignment vertical="center"/>
      <protection hidden="1"/>
    </xf>
    <xf numFmtId="15" fontId="20" fillId="0" borderId="27" xfId="0" applyNumberFormat="1" applyFont="1" applyBorder="1" applyAlignment="1" applyProtection="1">
      <alignment horizontal="right" vertical="center"/>
      <protection hidden="1"/>
    </xf>
    <xf numFmtId="0" fontId="20" fillId="10" borderId="43" xfId="0" applyFont="1" applyFill="1" applyBorder="1" applyAlignment="1" applyProtection="1">
      <alignment horizontal="center" vertical="center"/>
      <protection hidden="1"/>
    </xf>
    <xf numFmtId="15" fontId="18" fillId="6" borderId="27" xfId="0" applyNumberFormat="1" applyFont="1" applyFill="1" applyBorder="1" applyAlignment="1" applyProtection="1">
      <alignment horizontal="left" vertical="center"/>
      <protection hidden="1"/>
    </xf>
    <xf numFmtId="15" fontId="18" fillId="10" borderId="27" xfId="0" applyNumberFormat="1" applyFont="1" applyFill="1" applyBorder="1" applyAlignment="1" applyProtection="1">
      <alignment horizontal="left" vertical="center"/>
      <protection hidden="1"/>
    </xf>
    <xf numFmtId="15" fontId="18" fillId="10" borderId="35" xfId="0" applyNumberFormat="1" applyFont="1" applyFill="1" applyBorder="1" applyAlignment="1" applyProtection="1">
      <alignment horizontal="left" vertical="center"/>
      <protection hidden="1"/>
    </xf>
    <xf numFmtId="15" fontId="20" fillId="0" borderId="36" xfId="0" applyNumberFormat="1" applyFont="1" applyBorder="1" applyAlignment="1" applyProtection="1">
      <alignment horizontal="right" vertical="center"/>
      <protection hidden="1"/>
    </xf>
    <xf numFmtId="0" fontId="20" fillId="0" borderId="36" xfId="0" applyFont="1" applyBorder="1" applyAlignment="1" applyProtection="1">
      <alignment horizontal="right" vertical="center"/>
      <protection hidden="1"/>
    </xf>
    <xf numFmtId="49" fontId="20" fillId="8" borderId="40" xfId="0" applyNumberFormat="1" applyFont="1" applyFill="1" applyBorder="1" applyAlignment="1" applyProtection="1">
      <alignment horizontal="centerContinuous" vertical="center"/>
      <protection hidden="1"/>
    </xf>
    <xf numFmtId="164" fontId="18" fillId="0" borderId="29" xfId="0" applyNumberFormat="1" applyFont="1" applyBorder="1" applyAlignment="1">
      <alignment vertical="center"/>
    </xf>
    <xf numFmtId="164" fontId="18" fillId="8" borderId="40" xfId="0" applyNumberFormat="1" applyFont="1" applyFill="1" applyBorder="1" applyAlignment="1">
      <alignment vertical="center"/>
    </xf>
    <xf numFmtId="164" fontId="18" fillId="8" borderId="40" xfId="0" applyNumberFormat="1" applyFont="1" applyFill="1" applyBorder="1" applyAlignment="1" applyProtection="1">
      <alignment vertical="center"/>
      <protection hidden="1"/>
    </xf>
    <xf numFmtId="164" fontId="18" fillId="8" borderId="39" xfId="0" applyNumberFormat="1" applyFont="1" applyFill="1" applyBorder="1" applyAlignment="1" applyProtection="1">
      <alignment vertical="center"/>
      <protection hidden="1"/>
    </xf>
    <xf numFmtId="164" fontId="18" fillId="8" borderId="24" xfId="0" applyNumberFormat="1" applyFont="1" applyFill="1" applyBorder="1" applyAlignment="1" applyProtection="1">
      <alignment vertical="center"/>
      <protection hidden="1"/>
    </xf>
    <xf numFmtId="164" fontId="18" fillId="3" borderId="11" xfId="0" applyNumberFormat="1" applyFont="1" applyFill="1" applyBorder="1" applyAlignment="1" applyProtection="1">
      <alignment vertical="center"/>
      <protection hidden="1"/>
    </xf>
    <xf numFmtId="164" fontId="18" fillId="11" borderId="33" xfId="0" applyNumberFormat="1" applyFont="1" applyFill="1" applyBorder="1" applyAlignment="1" applyProtection="1">
      <alignment vertical="center"/>
      <protection hidden="1"/>
    </xf>
    <xf numFmtId="164" fontId="18" fillId="11" borderId="34" xfId="0" applyNumberFormat="1" applyFont="1" applyFill="1" applyBorder="1" applyAlignment="1" applyProtection="1">
      <alignment vertical="center"/>
      <protection hidden="1"/>
    </xf>
    <xf numFmtId="0" fontId="8" fillId="8" borderId="17" xfId="0" applyFont="1" applyFill="1" applyBorder="1"/>
    <xf numFmtId="0" fontId="7" fillId="8" borderId="18" xfId="0" applyFont="1" applyFill="1" applyBorder="1"/>
    <xf numFmtId="164" fontId="7" fillId="8" borderId="18" xfId="0" applyNumberFormat="1" applyFont="1" applyFill="1" applyBorder="1"/>
    <xf numFmtId="164" fontId="8" fillId="8" borderId="19" xfId="0" applyNumberFormat="1" applyFont="1" applyFill="1" applyBorder="1"/>
    <xf numFmtId="0" fontId="8" fillId="8" borderId="22" xfId="0" applyFont="1" applyFill="1" applyBorder="1"/>
    <xf numFmtId="0" fontId="7" fillId="8" borderId="16" xfId="0" applyFont="1" applyFill="1" applyBorder="1"/>
    <xf numFmtId="164" fontId="7" fillId="8" borderId="16" xfId="0" applyNumberFormat="1" applyFont="1" applyFill="1" applyBorder="1"/>
    <xf numFmtId="0" fontId="8" fillId="8" borderId="20" xfId="0" applyFont="1" applyFill="1" applyBorder="1"/>
    <xf numFmtId="0" fontId="8" fillId="8" borderId="21" xfId="0" applyFont="1" applyFill="1" applyBorder="1"/>
    <xf numFmtId="164" fontId="8" fillId="8" borderId="21" xfId="0" applyNumberFormat="1" applyFont="1" applyFill="1" applyBorder="1"/>
    <xf numFmtId="0" fontId="7" fillId="7" borderId="21" xfId="0" applyFont="1" applyFill="1" applyBorder="1"/>
    <xf numFmtId="164" fontId="8" fillId="7" borderId="21" xfId="0" applyNumberFormat="1" applyFont="1" applyFill="1" applyBorder="1" applyAlignment="1">
      <alignment horizontal="centerContinuous"/>
    </xf>
    <xf numFmtId="164" fontId="8" fillId="7" borderId="21" xfId="0" applyNumberFormat="1" applyFont="1" applyFill="1" applyBorder="1" applyAlignment="1">
      <alignment horizontal="right"/>
    </xf>
    <xf numFmtId="0" fontId="8" fillId="0" borderId="47" xfId="0" applyFont="1" applyBorder="1" applyAlignment="1">
      <alignment horizontal="centerContinuous" vertical="top" wrapText="1"/>
    </xf>
    <xf numFmtId="0" fontId="8" fillId="0" borderId="29" xfId="0" applyFont="1" applyBorder="1" applyAlignment="1">
      <alignment horizontal="centerContinuous" vertical="top" wrapText="1"/>
    </xf>
    <xf numFmtId="0" fontId="7" fillId="0" borderId="27" xfId="0" applyFont="1" applyBorder="1" applyAlignment="1">
      <alignment horizontal="centerContinuous" vertical="top" wrapText="1"/>
    </xf>
    <xf numFmtId="0" fontId="7" fillId="0" borderId="35" xfId="0" applyFont="1" applyBorder="1" applyAlignment="1">
      <alignment horizontal="centerContinuous" vertical="top" wrapText="1"/>
    </xf>
    <xf numFmtId="0" fontId="7" fillId="0" borderId="36" xfId="0" applyFont="1" applyBorder="1" applyAlignment="1">
      <alignment horizontal="centerContinuous" vertical="top" wrapText="1"/>
    </xf>
    <xf numFmtId="0" fontId="12" fillId="0" borderId="35" xfId="0" applyFont="1" applyBorder="1" applyAlignment="1">
      <alignment horizontal="centerContinuous" vertical="top" wrapText="1"/>
    </xf>
    <xf numFmtId="0" fontId="12" fillId="0" borderId="36" xfId="0" applyFont="1" applyBorder="1" applyAlignment="1">
      <alignment horizontal="centerContinuous" vertical="top" wrapText="1"/>
    </xf>
    <xf numFmtId="0" fontId="11" fillId="7" borderId="36" xfId="0" applyFont="1" applyFill="1" applyBorder="1" applyAlignment="1">
      <alignment horizontal="centerContinuous" vertical="top" wrapText="1"/>
    </xf>
    <xf numFmtId="0" fontId="11" fillId="7" borderId="35" xfId="0" applyFont="1" applyFill="1" applyBorder="1" applyAlignment="1">
      <alignment horizontal="centerContinuous" vertical="top" wrapText="1"/>
    </xf>
    <xf numFmtId="0" fontId="7" fillId="0" borderId="16" xfId="0" applyFont="1" applyBorder="1"/>
    <xf numFmtId="164" fontId="7" fillId="0" borderId="16" xfId="0" applyNumberFormat="1" applyFont="1" applyBorder="1"/>
    <xf numFmtId="164" fontId="18" fillId="2" borderId="35" xfId="0" applyNumberFormat="1" applyFont="1" applyFill="1" applyBorder="1" applyAlignment="1">
      <alignment horizontal="centerContinuous" vertical="center"/>
    </xf>
    <xf numFmtId="49" fontId="20" fillId="2" borderId="45" xfId="0" applyNumberFormat="1" applyFont="1" applyFill="1" applyBorder="1" applyAlignment="1">
      <alignment horizontal="centerContinuous" vertical="center"/>
    </xf>
    <xf numFmtId="14" fontId="18" fillId="2" borderId="27" xfId="0" applyNumberFormat="1" applyFont="1" applyFill="1" applyBorder="1" applyAlignment="1">
      <alignment horizontal="center" vertical="center"/>
    </xf>
    <xf numFmtId="16" fontId="18" fillId="2" borderId="31" xfId="0" applyNumberFormat="1" applyFont="1" applyFill="1" applyBorder="1" applyAlignment="1">
      <alignment horizontal="center" vertical="center"/>
    </xf>
    <xf numFmtId="16" fontId="18" fillId="2" borderId="29" xfId="0" applyNumberFormat="1" applyFont="1" applyFill="1" applyBorder="1" applyAlignment="1">
      <alignment horizontal="center" vertical="center"/>
    </xf>
    <xf numFmtId="16" fontId="18" fillId="5" borderId="25" xfId="0" applyNumberFormat="1" applyFont="1" applyFill="1" applyBorder="1" applyAlignment="1" applyProtection="1">
      <alignment horizontal="centerContinuous" vertical="center"/>
      <protection hidden="1"/>
    </xf>
    <xf numFmtId="164" fontId="21" fillId="0" borderId="0" xfId="0" applyNumberFormat="1" applyFont="1" applyAlignment="1">
      <alignment vertical="center"/>
    </xf>
    <xf numFmtId="0" fontId="14" fillId="7" borderId="3" xfId="0" applyFont="1" applyFill="1" applyBorder="1" applyAlignment="1">
      <alignment horizontal="center" vertical="center"/>
    </xf>
    <xf numFmtId="0" fontId="14" fillId="7" borderId="4" xfId="0" applyFont="1" applyFill="1" applyBorder="1" applyAlignment="1">
      <alignment vertical="center"/>
    </xf>
    <xf numFmtId="0" fontId="14" fillId="7" borderId="4" xfId="0" applyFont="1" applyFill="1" applyBorder="1" applyAlignment="1">
      <alignment horizontal="center" vertical="center"/>
    </xf>
    <xf numFmtId="8" fontId="14" fillId="7" borderId="4" xfId="1" applyFont="1" applyFill="1" applyBorder="1" applyAlignment="1" applyProtection="1">
      <alignment horizontal="center" vertical="center"/>
    </xf>
    <xf numFmtId="8" fontId="15" fillId="7" borderId="49" xfId="1" applyFont="1" applyFill="1" applyBorder="1" applyAlignment="1" applyProtection="1">
      <alignment horizontal="center" vertical="center"/>
    </xf>
    <xf numFmtId="0" fontId="6" fillId="0" borderId="0" xfId="0" applyFont="1" applyAlignment="1">
      <alignment vertical="center"/>
    </xf>
    <xf numFmtId="0" fontId="0" fillId="0" borderId="0" xfId="0" applyAlignment="1">
      <alignment vertical="center"/>
    </xf>
    <xf numFmtId="8" fontId="6" fillId="0" borderId="0" xfId="1" applyFont="1" applyFill="1" applyBorder="1" applyAlignment="1" applyProtection="1">
      <alignment horizontal="center" vertical="center"/>
    </xf>
    <xf numFmtId="8" fontId="14" fillId="7" borderId="49" xfId="1" applyFont="1" applyFill="1" applyBorder="1" applyAlignment="1" applyProtection="1">
      <alignment horizontal="center" vertical="center"/>
    </xf>
    <xf numFmtId="0" fontId="6" fillId="0" borderId="0" xfId="0" applyFont="1" applyAlignment="1">
      <alignment horizontal="center" vertical="center"/>
    </xf>
    <xf numFmtId="0" fontId="8" fillId="6" borderId="0" xfId="0" applyFont="1" applyFill="1" applyAlignment="1">
      <alignment horizontal="right" vertical="center"/>
    </xf>
    <xf numFmtId="7" fontId="19" fillId="0" borderId="0" xfId="0" quotePrefix="1" applyNumberFormat="1" applyFont="1" applyAlignment="1">
      <alignment horizontal="left" vertical="center"/>
    </xf>
    <xf numFmtId="0" fontId="7" fillId="0" borderId="0" xfId="0" applyFont="1" applyAlignment="1" applyProtection="1">
      <alignment vertical="center"/>
      <protection locked="0"/>
    </xf>
    <xf numFmtId="0" fontId="7" fillId="0" borderId="0" xfId="0" applyFont="1" applyAlignment="1">
      <alignment vertical="center"/>
    </xf>
    <xf numFmtId="0" fontId="8" fillId="0" borderId="0" xfId="0" applyFont="1" applyAlignment="1">
      <alignment horizontal="right" vertical="center"/>
    </xf>
    <xf numFmtId="16" fontId="19" fillId="0" borderId="0" xfId="0" applyNumberFormat="1" applyFont="1" applyAlignment="1">
      <alignment horizontal="left" vertical="center"/>
    </xf>
    <xf numFmtId="0" fontId="10" fillId="0" borderId="0" xfId="0" applyFont="1" applyAlignment="1">
      <alignment vertical="center"/>
    </xf>
    <xf numFmtId="0" fontId="8" fillId="0" borderId="0" xfId="0" applyFont="1" applyAlignment="1">
      <alignment vertical="center"/>
    </xf>
    <xf numFmtId="0" fontId="7" fillId="9" borderId="16" xfId="0" applyFont="1" applyFill="1" applyBorder="1" applyAlignment="1" applyProtection="1">
      <alignment horizontal="centerContinuous" vertical="center"/>
      <protection locked="0"/>
    </xf>
    <xf numFmtId="0" fontId="10" fillId="9" borderId="16" xfId="0" applyFont="1" applyFill="1" applyBorder="1" applyAlignment="1" applyProtection="1">
      <alignment horizontal="centerContinuous" vertical="center"/>
      <protection locked="0"/>
    </xf>
    <xf numFmtId="0" fontId="14" fillId="0" borderId="0" xfId="0" applyFont="1" applyAlignment="1">
      <alignment horizontal="center" vertical="center"/>
    </xf>
    <xf numFmtId="1" fontId="6" fillId="9" borderId="27" xfId="0" applyNumberFormat="1" applyFont="1" applyFill="1" applyBorder="1" applyAlignment="1" applyProtection="1">
      <alignment horizontal="center" vertical="center"/>
      <protection locked="0"/>
    </xf>
    <xf numFmtId="49" fontId="6" fillId="9" borderId="27" xfId="0" applyNumberFormat="1" applyFont="1" applyFill="1" applyBorder="1" applyAlignment="1" applyProtection="1">
      <alignment horizontal="center" vertical="center"/>
      <protection locked="0"/>
    </xf>
    <xf numFmtId="7" fontId="6" fillId="9" borderId="27" xfId="0" applyNumberFormat="1" applyFont="1" applyFill="1" applyBorder="1" applyAlignment="1" applyProtection="1">
      <alignment horizontal="center" vertical="center"/>
      <protection locked="0"/>
    </xf>
    <xf numFmtId="0" fontId="6" fillId="9" borderId="27" xfId="0" applyFont="1" applyFill="1" applyBorder="1" applyAlignment="1" applyProtection="1">
      <alignment horizontal="center" vertical="center"/>
      <protection locked="0"/>
    </xf>
    <xf numFmtId="7" fontId="6" fillId="0" borderId="44" xfId="0" applyNumberFormat="1" applyFont="1" applyBorder="1" applyAlignment="1">
      <alignment horizontal="right" vertical="center"/>
    </xf>
    <xf numFmtId="15" fontId="6" fillId="0" borderId="0" xfId="0" applyNumberFormat="1" applyFont="1" applyAlignment="1" applyProtection="1">
      <alignment horizontal="left" vertical="center"/>
      <protection locked="0"/>
    </xf>
    <xf numFmtId="1"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protection locked="0"/>
    </xf>
    <xf numFmtId="7"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7" fontId="6" fillId="0" borderId="0" xfId="0" applyNumberFormat="1" applyFont="1" applyAlignment="1">
      <alignment horizontal="center" vertical="center"/>
    </xf>
    <xf numFmtId="7" fontId="6" fillId="0" borderId="0" xfId="0" applyNumberFormat="1" applyFont="1" applyAlignment="1">
      <alignment horizontal="right" vertical="center"/>
    </xf>
    <xf numFmtId="15" fontId="6" fillId="0" borderId="0" xfId="0" applyNumberFormat="1" applyFont="1" applyAlignment="1">
      <alignment horizontal="left" vertical="center"/>
    </xf>
    <xf numFmtId="0" fontId="14" fillId="9" borderId="20" xfId="0" applyFont="1" applyFill="1" applyBorder="1" applyAlignment="1">
      <alignment vertical="center"/>
    </xf>
    <xf numFmtId="0" fontId="14" fillId="9" borderId="21" xfId="0" applyFont="1" applyFill="1" applyBorder="1" applyAlignment="1">
      <alignment vertical="center"/>
    </xf>
    <xf numFmtId="7" fontId="14" fillId="9" borderId="21" xfId="0" applyNumberFormat="1" applyFont="1" applyFill="1" applyBorder="1" applyAlignment="1">
      <alignment vertical="center"/>
    </xf>
    <xf numFmtId="0" fontId="6" fillId="9" borderId="21" xfId="0" applyFont="1" applyFill="1" applyBorder="1" applyAlignment="1">
      <alignment vertical="center"/>
    </xf>
    <xf numFmtId="7" fontId="14" fillId="9" borderId="25" xfId="0" applyNumberFormat="1" applyFont="1" applyFill="1" applyBorder="1" applyAlignment="1">
      <alignment vertical="center"/>
    </xf>
    <xf numFmtId="0" fontId="14" fillId="0" borderId="0" xfId="0" applyFont="1" applyAlignment="1">
      <alignment vertical="center"/>
    </xf>
    <xf numFmtId="7" fontId="14" fillId="0" borderId="0" xfId="0" applyNumberFormat="1" applyFont="1" applyAlignment="1">
      <alignment vertical="center"/>
    </xf>
    <xf numFmtId="0" fontId="6" fillId="9" borderId="30" xfId="0" applyFont="1" applyFill="1" applyBorder="1" applyAlignment="1" applyProtection="1">
      <alignment vertical="center"/>
      <protection locked="0"/>
    </xf>
    <xf numFmtId="0" fontId="6" fillId="0" borderId="27" xfId="0" applyFont="1" applyBorder="1" applyAlignment="1">
      <alignment horizontal="right" vertical="center"/>
    </xf>
    <xf numFmtId="0" fontId="6" fillId="9" borderId="27" xfId="0" applyFont="1" applyFill="1" applyBorder="1" applyAlignment="1">
      <alignment horizontal="center" vertical="center"/>
    </xf>
    <xf numFmtId="8" fontId="6" fillId="0" borderId="44" xfId="0" applyNumberFormat="1" applyFont="1" applyBorder="1" applyAlignment="1">
      <alignment horizontal="right" vertical="center"/>
    </xf>
    <xf numFmtId="0" fontId="6" fillId="0" borderId="18" xfId="0" applyFont="1" applyBorder="1" applyAlignment="1">
      <alignment horizontal="right" vertical="center"/>
    </xf>
    <xf numFmtId="8" fontId="14" fillId="9" borderId="21" xfId="1" applyFont="1" applyFill="1" applyBorder="1" applyAlignment="1" applyProtection="1">
      <alignment horizontal="right" vertical="center"/>
    </xf>
    <xf numFmtId="8" fontId="14" fillId="9" borderId="25" xfId="1" applyFont="1" applyFill="1" applyBorder="1" applyAlignment="1" applyProtection="1">
      <alignment horizontal="right" vertical="center"/>
    </xf>
    <xf numFmtId="0" fontId="6" fillId="0" borderId="26" xfId="0" applyFont="1" applyBorder="1" applyAlignment="1">
      <alignment vertical="center"/>
    </xf>
    <xf numFmtId="0" fontId="14" fillId="0" borderId="8" xfId="0" applyFont="1" applyBorder="1" applyAlignment="1">
      <alignment vertical="center"/>
    </xf>
    <xf numFmtId="8" fontId="14" fillId="0" borderId="8" xfId="1" applyFont="1" applyFill="1" applyBorder="1" applyAlignment="1" applyProtection="1">
      <alignment horizontal="right" vertical="center"/>
    </xf>
    <xf numFmtId="8" fontId="14" fillId="0" borderId="16" xfId="1" applyFont="1" applyFill="1" applyBorder="1" applyAlignment="1" applyProtection="1">
      <alignment horizontal="right" vertical="center"/>
    </xf>
    <xf numFmtId="0" fontId="6" fillId="9" borderId="5" xfId="0" applyFont="1" applyFill="1" applyBorder="1" applyAlignment="1" applyProtection="1">
      <alignment vertical="center"/>
      <protection locked="0"/>
    </xf>
    <xf numFmtId="0" fontId="6" fillId="0" borderId="2" xfId="0" applyFont="1" applyBorder="1" applyAlignment="1">
      <alignment vertical="center"/>
    </xf>
    <xf numFmtId="7" fontId="6" fillId="0" borderId="36" xfId="0" applyNumberFormat="1" applyFont="1" applyBorder="1" applyAlignment="1">
      <alignment horizontal="center" vertical="center"/>
    </xf>
    <xf numFmtId="8" fontId="6" fillId="0" borderId="27" xfId="0" applyNumberFormat="1" applyFont="1" applyBorder="1" applyAlignment="1">
      <alignment horizontal="right" vertical="center"/>
    </xf>
    <xf numFmtId="8" fontId="6" fillId="0" borderId="44" xfId="0" applyNumberFormat="1" applyFont="1" applyBorder="1" applyAlignment="1">
      <alignment horizontal="center" vertical="center"/>
    </xf>
    <xf numFmtId="8" fontId="6" fillId="0" borderId="0" xfId="0" applyNumberFormat="1" applyFont="1" applyAlignment="1">
      <alignment horizontal="right" vertical="center"/>
    </xf>
    <xf numFmtId="0" fontId="6" fillId="0" borderId="10" xfId="0" applyFont="1" applyBorder="1" applyAlignment="1">
      <alignment vertical="center"/>
    </xf>
    <xf numFmtId="7" fontId="6" fillId="0" borderId="47" xfId="0" applyNumberFormat="1" applyFont="1" applyBorder="1" applyAlignment="1">
      <alignment horizontal="center" vertical="center"/>
    </xf>
    <xf numFmtId="8" fontId="6" fillId="0" borderId="46" xfId="0" applyNumberFormat="1" applyFont="1" applyBorder="1" applyAlignment="1">
      <alignment horizontal="right" vertical="center"/>
    </xf>
    <xf numFmtId="0" fontId="6" fillId="0" borderId="18" xfId="0" applyFont="1" applyBorder="1" applyAlignment="1">
      <alignment vertical="center"/>
    </xf>
    <xf numFmtId="8" fontId="14" fillId="0" borderId="0" xfId="1" applyFont="1" applyFill="1" applyBorder="1" applyAlignment="1" applyProtection="1">
      <alignment horizontal="right" vertical="center"/>
    </xf>
    <xf numFmtId="7" fontId="6" fillId="0" borderId="27" xfId="0" applyNumberFormat="1" applyFont="1" applyBorder="1" applyAlignment="1">
      <alignment horizontal="right" vertical="center"/>
    </xf>
    <xf numFmtId="0" fontId="6" fillId="9" borderId="46" xfId="0" applyFont="1" applyFill="1" applyBorder="1" applyAlignment="1" applyProtection="1">
      <alignment horizontal="center" vertical="center"/>
      <protection locked="0"/>
    </xf>
    <xf numFmtId="8" fontId="6" fillId="0" borderId="50" xfId="0" applyNumberFormat="1"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horizontal="right" vertical="center"/>
    </xf>
    <xf numFmtId="8" fontId="6" fillId="0" borderId="10" xfId="0" applyNumberFormat="1" applyFont="1" applyBorder="1" applyAlignment="1">
      <alignment horizontal="right" vertical="center"/>
    </xf>
    <xf numFmtId="8" fontId="6" fillId="0" borderId="0" xfId="1" applyFont="1" applyBorder="1" applyAlignment="1" applyProtection="1">
      <alignment horizontal="right" vertical="center"/>
    </xf>
    <xf numFmtId="0" fontId="14" fillId="7" borderId="42" xfId="0" applyFont="1" applyFill="1" applyBorder="1" applyAlignment="1">
      <alignment horizontal="centerContinuous" vertical="center"/>
    </xf>
    <xf numFmtId="0" fontId="14" fillId="7" borderId="45" xfId="0" applyFont="1" applyFill="1" applyBorder="1" applyAlignment="1">
      <alignment horizontal="centerContinuous" vertical="center"/>
    </xf>
    <xf numFmtId="0" fontId="6" fillId="0" borderId="36" xfId="0" applyFont="1" applyBorder="1" applyAlignment="1">
      <alignment vertical="center"/>
    </xf>
    <xf numFmtId="0" fontId="6" fillId="9" borderId="43" xfId="0" applyFont="1" applyFill="1" applyBorder="1" applyAlignment="1" applyProtection="1">
      <alignment horizontal="centerContinuous" vertical="center"/>
      <protection locked="0"/>
    </xf>
    <xf numFmtId="0" fontId="6" fillId="9" borderId="36" xfId="0" applyFont="1" applyFill="1" applyBorder="1" applyAlignment="1">
      <alignment horizontal="centerContinuous" vertical="center"/>
    </xf>
    <xf numFmtId="0" fontId="6" fillId="0" borderId="27" xfId="0" applyFont="1" applyBorder="1" applyAlignment="1">
      <alignment vertical="center"/>
    </xf>
    <xf numFmtId="8" fontId="6" fillId="9" borderId="44" xfId="1" applyFont="1" applyFill="1" applyBorder="1" applyAlignment="1" applyProtection="1">
      <alignment horizontal="right" vertical="center"/>
      <protection locked="0"/>
    </xf>
    <xf numFmtId="0" fontId="14" fillId="7" borderId="49" xfId="0" applyFont="1" applyFill="1" applyBorder="1" applyAlignment="1">
      <alignment horizontal="center" vertical="center"/>
    </xf>
    <xf numFmtId="0" fontId="6" fillId="9" borderId="35" xfId="0" applyFont="1" applyFill="1" applyBorder="1" applyAlignment="1" applyProtection="1">
      <alignment horizontal="centerContinuous" vertical="center"/>
      <protection locked="0"/>
    </xf>
    <xf numFmtId="8" fontId="14" fillId="9" borderId="25" xfId="0" applyNumberFormat="1" applyFont="1" applyFill="1" applyBorder="1" applyAlignment="1">
      <alignment horizontal="right" vertical="center"/>
    </xf>
    <xf numFmtId="0" fontId="6" fillId="9" borderId="35" xfId="0" applyFont="1" applyFill="1" applyBorder="1" applyAlignment="1">
      <alignment horizontal="centerContinuous" vertical="center"/>
    </xf>
    <xf numFmtId="0" fontId="6" fillId="9" borderId="36" xfId="0" applyFont="1" applyFill="1" applyBorder="1" applyAlignment="1" applyProtection="1">
      <alignment horizontal="centerContinuous" vertical="center"/>
      <protection locked="0"/>
    </xf>
    <xf numFmtId="0" fontId="6" fillId="7" borderId="4" xfId="0" applyFont="1" applyFill="1" applyBorder="1" applyAlignment="1">
      <alignment vertical="center"/>
    </xf>
    <xf numFmtId="8" fontId="14" fillId="0" borderId="0" xfId="0" applyNumberFormat="1" applyFont="1" applyAlignment="1">
      <alignment horizontal="right" vertical="center"/>
    </xf>
    <xf numFmtId="8" fontId="6" fillId="0" borderId="18" xfId="1" applyFont="1" applyBorder="1" applyAlignment="1" applyProtection="1">
      <alignment horizontal="right" vertical="center"/>
    </xf>
    <xf numFmtId="0" fontId="14" fillId="7" borderId="4" xfId="0" applyFont="1" applyFill="1" applyBorder="1" applyAlignment="1">
      <alignment horizontal="centerContinuous" vertical="center"/>
    </xf>
    <xf numFmtId="0" fontId="6" fillId="7" borderId="4" xfId="0" applyFont="1" applyFill="1" applyBorder="1" applyAlignment="1">
      <alignment horizontal="centerContinuous" vertical="center"/>
    </xf>
    <xf numFmtId="8" fontId="14" fillId="0" borderId="18" xfId="1" applyFont="1" applyBorder="1" applyAlignment="1" applyProtection="1">
      <alignment horizontal="right" vertical="center"/>
    </xf>
    <xf numFmtId="15" fontId="7" fillId="0" borderId="0" xfId="0" applyNumberFormat="1" applyFont="1" applyAlignment="1">
      <alignment vertical="center"/>
    </xf>
    <xf numFmtId="7" fontId="7" fillId="0" borderId="0" xfId="0" applyNumberFormat="1" applyFont="1" applyAlignment="1">
      <alignment vertical="center"/>
    </xf>
    <xf numFmtId="0" fontId="19" fillId="0" borderId="0" xfId="0" applyFont="1" applyAlignment="1">
      <alignment horizontal="centerContinuous" vertical="center"/>
    </xf>
    <xf numFmtId="0" fontId="7" fillId="0" borderId="0" xfId="0" applyFont="1" applyAlignment="1">
      <alignment horizontal="centerContinuous" vertical="center"/>
    </xf>
    <xf numFmtId="0" fontId="8" fillId="3" borderId="20" xfId="0" applyFont="1" applyFill="1" applyBorder="1" applyAlignment="1">
      <alignment vertical="center"/>
    </xf>
    <xf numFmtId="0" fontId="8" fillId="3" borderId="21" xfId="0" applyFont="1" applyFill="1" applyBorder="1" applyAlignment="1">
      <alignment vertical="center"/>
    </xf>
    <xf numFmtId="7" fontId="8" fillId="3" borderId="21" xfId="0" applyNumberFormat="1" applyFont="1" applyFill="1" applyBorder="1" applyAlignment="1">
      <alignment vertical="center"/>
    </xf>
    <xf numFmtId="0" fontId="7" fillId="3" borderId="21" xfId="0" applyFont="1" applyFill="1" applyBorder="1" applyAlignment="1">
      <alignment vertical="center"/>
    </xf>
    <xf numFmtId="7" fontId="8" fillId="3" borderId="25" xfId="0" applyNumberFormat="1" applyFont="1" applyFill="1" applyBorder="1" applyAlignment="1">
      <alignment horizontal="right" vertical="center"/>
    </xf>
    <xf numFmtId="14" fontId="8" fillId="0" borderId="0" xfId="0" applyNumberFormat="1" applyFont="1" applyAlignment="1">
      <alignment horizontal="centerContinuous" vertical="center"/>
    </xf>
    <xf numFmtId="0" fontId="13" fillId="0" borderId="0" xfId="0" applyFont="1" applyAlignment="1">
      <alignment vertical="center"/>
    </xf>
    <xf numFmtId="15" fontId="13" fillId="0" borderId="0" xfId="0" applyNumberFormat="1" applyFont="1" applyAlignment="1">
      <alignment horizontal="centerContinuous" vertical="center"/>
    </xf>
    <xf numFmtId="7" fontId="13" fillId="0" borderId="0" xfId="0" applyNumberFormat="1" applyFont="1" applyAlignment="1">
      <alignment horizontal="centerContinuous" vertical="center"/>
    </xf>
    <xf numFmtId="0" fontId="13" fillId="0" borderId="0" xfId="0" applyFont="1" applyAlignment="1">
      <alignment horizontal="centerContinuous" vertical="center"/>
    </xf>
    <xf numFmtId="0" fontId="13" fillId="0" borderId="0" xfId="0" applyFont="1" applyAlignment="1" applyProtection="1">
      <alignment horizontal="centerContinuous" vertical="center"/>
      <protection locked="0"/>
    </xf>
    <xf numFmtId="15" fontId="7" fillId="0" borderId="0" xfId="0" applyNumberFormat="1" applyFont="1" applyAlignment="1" applyProtection="1">
      <alignment vertical="center"/>
      <protection locked="0"/>
    </xf>
    <xf numFmtId="7" fontId="7" fillId="0" borderId="0" xfId="0" applyNumberFormat="1" applyFont="1" applyAlignment="1" applyProtection="1">
      <alignment vertical="center"/>
      <protection locked="0"/>
    </xf>
    <xf numFmtId="2" fontId="7" fillId="0" borderId="0" xfId="0" applyNumberFormat="1" applyFont="1" applyAlignment="1" applyProtection="1">
      <alignment vertical="center"/>
      <protection locked="0"/>
    </xf>
    <xf numFmtId="0" fontId="6" fillId="0" borderId="0" xfId="0" applyFont="1" applyAlignment="1">
      <alignment horizontal="left" vertical="center"/>
    </xf>
    <xf numFmtId="0" fontId="6" fillId="0" borderId="0" xfId="0" applyFont="1" applyAlignment="1" applyProtection="1">
      <alignment vertical="center"/>
      <protection locked="0"/>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pplyProtection="1">
      <alignment horizontal="center" vertical="center"/>
      <protection locked="0"/>
    </xf>
    <xf numFmtId="164" fontId="6" fillId="0" borderId="0" xfId="0" applyNumberFormat="1" applyFont="1" applyAlignment="1">
      <alignment vertical="center"/>
    </xf>
    <xf numFmtId="164" fontId="6" fillId="0" borderId="0" xfId="0" applyNumberFormat="1" applyFont="1" applyAlignment="1">
      <alignment horizontal="right" vertical="center"/>
    </xf>
    <xf numFmtId="164" fontId="6" fillId="0" borderId="0" xfId="0" applyNumberFormat="1" applyFont="1" applyAlignment="1" applyProtection="1">
      <alignment horizontal="right" vertical="center"/>
      <protection locked="0"/>
    </xf>
    <xf numFmtId="2" fontId="7" fillId="0" borderId="0" xfId="0" applyNumberFormat="1" applyFont="1" applyAlignment="1">
      <alignment vertical="center"/>
    </xf>
    <xf numFmtId="0" fontId="6" fillId="0" borderId="1" xfId="0" applyFont="1" applyBorder="1" applyAlignment="1">
      <alignment vertical="center"/>
    </xf>
    <xf numFmtId="0" fontId="6" fillId="0" borderId="16" xfId="0" applyFont="1" applyBorder="1" applyAlignment="1">
      <alignment vertical="center"/>
    </xf>
    <xf numFmtId="0" fontId="6" fillId="9" borderId="13" xfId="0" applyFont="1" applyFill="1" applyBorder="1" applyAlignment="1" applyProtection="1">
      <alignment horizontal="center" vertical="center"/>
      <protection locked="0"/>
    </xf>
    <xf numFmtId="0" fontId="6" fillId="9" borderId="2" xfId="0" applyFont="1" applyFill="1" applyBorder="1" applyAlignment="1" applyProtection="1">
      <alignment horizontal="center" vertical="center"/>
      <protection locked="0"/>
    </xf>
    <xf numFmtId="15" fontId="6" fillId="9" borderId="32" xfId="0" applyNumberFormat="1" applyFont="1" applyFill="1" applyBorder="1" applyAlignment="1" applyProtection="1">
      <alignment horizontal="left" vertical="center"/>
      <protection locked="0"/>
    </xf>
    <xf numFmtId="1" fontId="6" fillId="9" borderId="38" xfId="0" applyNumberFormat="1" applyFont="1" applyFill="1" applyBorder="1" applyAlignment="1" applyProtection="1">
      <alignment horizontal="center" vertical="center"/>
      <protection locked="0"/>
    </xf>
    <xf numFmtId="7" fontId="6" fillId="9" borderId="38" xfId="0" applyNumberFormat="1" applyFont="1" applyFill="1" applyBorder="1" applyAlignment="1" applyProtection="1">
      <alignment horizontal="center" vertical="center"/>
      <protection locked="0"/>
    </xf>
    <xf numFmtId="0" fontId="6" fillId="9" borderId="38" xfId="0" applyFont="1" applyFill="1" applyBorder="1" applyAlignment="1" applyProtection="1">
      <alignment horizontal="center" vertical="center"/>
      <protection locked="0"/>
    </xf>
    <xf numFmtId="7" fontId="6" fillId="0" borderId="38" xfId="0" applyNumberFormat="1" applyFont="1" applyBorder="1" applyAlignment="1">
      <alignment horizontal="center" vertical="center"/>
    </xf>
    <xf numFmtId="7" fontId="6" fillId="0" borderId="51" xfId="0" applyNumberFormat="1" applyFont="1" applyBorder="1" applyAlignment="1">
      <alignment horizontal="right" vertical="center"/>
    </xf>
    <xf numFmtId="0" fontId="8" fillId="0" borderId="16" xfId="0" applyFont="1" applyBorder="1" applyAlignment="1">
      <alignment horizontal="right" vertical="center"/>
    </xf>
    <xf numFmtId="14" fontId="8" fillId="0" borderId="16" xfId="0" applyNumberFormat="1" applyFont="1" applyBorder="1" applyAlignment="1" applyProtection="1">
      <alignment horizontal="center" vertical="center"/>
      <protection locked="0"/>
    </xf>
    <xf numFmtId="0" fontId="10" fillId="0" borderId="16" xfId="0" applyFont="1" applyBorder="1" applyAlignment="1">
      <alignment vertical="center"/>
    </xf>
    <xf numFmtId="0" fontId="10" fillId="0" borderId="16" xfId="0" applyFont="1" applyBorder="1" applyAlignment="1" applyProtection="1">
      <alignment horizontal="center" vertical="center"/>
      <protection locked="0"/>
    </xf>
    <xf numFmtId="0" fontId="14" fillId="7" borderId="1" xfId="0" applyFont="1" applyFill="1" applyBorder="1" applyAlignment="1">
      <alignment horizontal="center" vertical="center"/>
    </xf>
    <xf numFmtId="0" fontId="6" fillId="0" borderId="21" xfId="0" applyFont="1" applyBorder="1" applyAlignment="1">
      <alignment vertical="center"/>
    </xf>
    <xf numFmtId="0" fontId="14" fillId="7" borderId="1" xfId="0" applyFont="1" applyFill="1" applyBorder="1" applyAlignment="1">
      <alignment vertical="center"/>
    </xf>
    <xf numFmtId="0" fontId="14" fillId="0" borderId="21" xfId="0" applyFont="1" applyBorder="1" applyAlignment="1">
      <alignment vertical="center"/>
    </xf>
    <xf numFmtId="0" fontId="6" fillId="6" borderId="2" xfId="0" applyFont="1" applyFill="1" applyBorder="1" applyAlignment="1" applyProtection="1">
      <alignment horizontal="centerContinuous" vertical="center"/>
      <protection locked="0"/>
    </xf>
    <xf numFmtId="0" fontId="6" fillId="6" borderId="36" xfId="0" applyFont="1" applyFill="1" applyBorder="1" applyAlignment="1">
      <alignment horizontal="centerContinuous" vertical="center"/>
    </xf>
    <xf numFmtId="0" fontId="6" fillId="6" borderId="2" xfId="0" applyFont="1" applyFill="1" applyBorder="1" applyAlignment="1">
      <alignment horizontal="centerContinuous" vertical="center"/>
    </xf>
    <xf numFmtId="0" fontId="6" fillId="6" borderId="35" xfId="0" applyFont="1" applyFill="1" applyBorder="1" applyAlignment="1" applyProtection="1">
      <alignment horizontal="centerContinuous" vertical="center"/>
      <protection locked="0"/>
    </xf>
    <xf numFmtId="0" fontId="6" fillId="7" borderId="45" xfId="0" applyFont="1" applyFill="1" applyBorder="1" applyAlignment="1">
      <alignment vertical="center"/>
    </xf>
    <xf numFmtId="164" fontId="8" fillId="9" borderId="1" xfId="0" applyNumberFormat="1" applyFont="1" applyFill="1" applyBorder="1" applyProtection="1">
      <protection locked="0"/>
    </xf>
    <xf numFmtId="0" fontId="8" fillId="7" borderId="21" xfId="0" applyFont="1" applyFill="1" applyBorder="1"/>
    <xf numFmtId="0" fontId="7" fillId="0" borderId="1" xfId="0" applyFont="1" applyBorder="1" applyAlignment="1">
      <alignment horizontal="centerContinuous"/>
    </xf>
    <xf numFmtId="164" fontId="7" fillId="0" borderId="1" xfId="0" applyNumberFormat="1" applyFont="1" applyBorder="1" applyAlignment="1">
      <alignment horizontal="centerContinuous"/>
    </xf>
    <xf numFmtId="0" fontId="22" fillId="0" borderId="1" xfId="0" applyFont="1" applyBorder="1" applyAlignment="1">
      <alignment horizontal="centerContinuous"/>
    </xf>
    <xf numFmtId="0" fontId="7" fillId="0" borderId="36" xfId="0" applyFont="1" applyBorder="1" applyAlignment="1">
      <alignment vertical="top"/>
    </xf>
    <xf numFmtId="49" fontId="8" fillId="9" borderId="16" xfId="0" applyNumberFormat="1" applyFont="1" applyFill="1" applyBorder="1" applyAlignment="1" applyProtection="1">
      <alignment horizontal="center"/>
      <protection locked="0"/>
    </xf>
    <xf numFmtId="8" fontId="6" fillId="6" borderId="27" xfId="1" applyFont="1" applyFill="1" applyBorder="1" applyAlignment="1">
      <alignment horizontal="center" vertical="center"/>
    </xf>
    <xf numFmtId="7" fontId="6" fillId="6" borderId="27" xfId="0" applyNumberFormat="1" applyFont="1" applyFill="1" applyBorder="1" applyAlignment="1">
      <alignment horizontal="center" vertical="center"/>
    </xf>
    <xf numFmtId="0" fontId="8" fillId="0" borderId="0" xfId="0" applyFont="1" applyAlignment="1">
      <alignment horizontal="center" vertical="center"/>
    </xf>
    <xf numFmtId="0" fontId="28" fillId="0" borderId="0" xfId="0" applyFont="1"/>
    <xf numFmtId="0" fontId="28" fillId="0" borderId="0" xfId="0" applyFont="1" applyProtection="1">
      <protection locked="0"/>
    </xf>
    <xf numFmtId="0" fontId="28" fillId="0" borderId="0" xfId="0" applyFont="1" applyAlignment="1" applyProtection="1">
      <alignment horizontal="center"/>
      <protection locked="0"/>
    </xf>
    <xf numFmtId="0" fontId="28" fillId="0" borderId="0" xfId="0" applyFont="1" applyAlignment="1">
      <alignment horizontal="right"/>
    </xf>
    <xf numFmtId="0" fontId="28" fillId="0" borderId="0" xfId="0" applyFont="1" applyAlignment="1">
      <alignment horizontal="center"/>
    </xf>
    <xf numFmtId="164" fontId="28" fillId="0" borderId="0" xfId="0" applyNumberFormat="1" applyFont="1" applyAlignment="1">
      <alignment horizontal="right"/>
    </xf>
    <xf numFmtId="164" fontId="28" fillId="0" borderId="0" xfId="0" applyNumberFormat="1" applyFont="1" applyAlignment="1" applyProtection="1">
      <alignment horizontal="right"/>
      <protection locked="0"/>
    </xf>
    <xf numFmtId="0" fontId="29" fillId="0" borderId="0" xfId="0" applyFont="1"/>
    <xf numFmtId="0" fontId="31" fillId="0" borderId="0" xfId="0" applyFont="1"/>
    <xf numFmtId="0" fontId="31" fillId="0" borderId="0" xfId="0" applyFont="1" applyProtection="1">
      <protection locked="0"/>
    </xf>
    <xf numFmtId="164" fontId="31" fillId="0" borderId="0" xfId="0" applyNumberFormat="1" applyFont="1" applyAlignment="1">
      <alignment horizontal="right"/>
    </xf>
    <xf numFmtId="0" fontId="31" fillId="0" borderId="27" xfId="0" applyFont="1" applyBorder="1"/>
    <xf numFmtId="0" fontId="33" fillId="0" borderId="0" xfId="0" applyFont="1"/>
    <xf numFmtId="164" fontId="31" fillId="0" borderId="27" xfId="0" applyNumberFormat="1" applyFont="1" applyBorder="1"/>
    <xf numFmtId="0" fontId="34" fillId="0" borderId="0" xfId="0" applyFont="1"/>
    <xf numFmtId="8" fontId="31" fillId="0" borderId="27" xfId="1" applyFont="1" applyBorder="1"/>
    <xf numFmtId="0" fontId="31" fillId="13" borderId="0" xfId="0" applyFont="1" applyFill="1"/>
    <xf numFmtId="164" fontId="31" fillId="0" borderId="0" xfId="0" applyNumberFormat="1" applyFont="1"/>
    <xf numFmtId="164" fontId="31" fillId="0" borderId="0" xfId="0" applyNumberFormat="1" applyFont="1" applyProtection="1">
      <protection locked="0"/>
    </xf>
    <xf numFmtId="0" fontId="22" fillId="9" borderId="46" xfId="0" applyFont="1" applyFill="1" applyBorder="1" applyAlignment="1">
      <alignment horizontal="center"/>
    </xf>
    <xf numFmtId="0" fontId="22" fillId="9" borderId="27" xfId="0" applyFont="1" applyFill="1" applyBorder="1" applyAlignment="1">
      <alignment horizontal="center"/>
    </xf>
    <xf numFmtId="0" fontId="32" fillId="9" borderId="27" xfId="0" applyFont="1" applyFill="1" applyBorder="1" applyAlignment="1">
      <alignment horizontal="center"/>
    </xf>
    <xf numFmtId="0" fontId="35" fillId="0" borderId="43" xfId="0" applyFont="1" applyBorder="1" applyAlignment="1">
      <alignment horizontal="centerContinuous" vertical="top" wrapText="1"/>
    </xf>
    <xf numFmtId="0" fontId="35" fillId="0" borderId="48" xfId="0" applyFont="1" applyBorder="1" applyAlignment="1">
      <alignment horizontal="centerContinuous" vertical="top" wrapText="1"/>
    </xf>
    <xf numFmtId="0" fontId="28" fillId="0" borderId="0" xfId="0" applyFont="1" applyAlignment="1">
      <alignment horizontal="center" vertical="center"/>
    </xf>
    <xf numFmtId="0" fontId="28" fillId="0" borderId="27" xfId="0" applyFont="1" applyBorder="1" applyAlignment="1">
      <alignment horizontal="center" vertical="center"/>
    </xf>
    <xf numFmtId="0" fontId="8" fillId="0" borderId="27" xfId="0" applyFont="1" applyBorder="1" applyAlignment="1">
      <alignment horizontal="center" vertical="center" wrapText="1"/>
    </xf>
    <xf numFmtId="15" fontId="28" fillId="0" borderId="27" xfId="0" applyNumberFormat="1" applyFont="1" applyBorder="1" applyAlignment="1">
      <alignment horizontal="center" vertical="center"/>
    </xf>
    <xf numFmtId="166" fontId="8" fillId="7" borderId="21" xfId="0" quotePrefix="1" applyNumberFormat="1" applyFont="1" applyFill="1" applyBorder="1" applyAlignment="1">
      <alignment horizontal="right"/>
    </xf>
    <xf numFmtId="0" fontId="30" fillId="9" borderId="27" xfId="0" applyFont="1" applyFill="1" applyBorder="1" applyAlignment="1">
      <alignment horizontal="center" vertical="center"/>
    </xf>
    <xf numFmtId="0" fontId="36" fillId="7" borderId="35" xfId="0" applyFont="1" applyFill="1" applyBorder="1" applyAlignment="1">
      <alignment horizontal="centerContinuous" vertical="top" wrapText="1"/>
    </xf>
    <xf numFmtId="0" fontId="27" fillId="0" borderId="48" xfId="0" applyFont="1" applyBorder="1" applyAlignment="1">
      <alignment horizontal="centerContinuous" vertical="top" wrapText="1"/>
    </xf>
    <xf numFmtId="0" fontId="27" fillId="0" borderId="37" xfId="0" applyFont="1" applyBorder="1" applyAlignment="1">
      <alignment horizontal="centerContinuous" vertical="top" wrapText="1"/>
    </xf>
    <xf numFmtId="0" fontId="9" fillId="0" borderId="29" xfId="0" applyFont="1" applyBorder="1" applyAlignment="1">
      <alignment horizontal="centerContinuous" vertical="top" wrapText="1"/>
    </xf>
    <xf numFmtId="0" fontId="9" fillId="0" borderId="31" xfId="0" applyFont="1" applyBorder="1" applyAlignment="1">
      <alignment horizontal="centerContinuous" vertical="top" wrapText="1"/>
    </xf>
    <xf numFmtId="0" fontId="7" fillId="0" borderId="38" xfId="0" applyFont="1" applyBorder="1" applyAlignment="1">
      <alignment horizontal="centerContinuous" vertical="top" wrapText="1"/>
    </xf>
    <xf numFmtId="0" fontId="7" fillId="0" borderId="46" xfId="0" applyFont="1" applyBorder="1" applyAlignment="1">
      <alignment horizontal="centerContinuous" vertical="top" wrapText="1"/>
    </xf>
    <xf numFmtId="0" fontId="7" fillId="0" borderId="35" xfId="0" applyFont="1" applyBorder="1" applyAlignment="1">
      <alignment vertical="center"/>
    </xf>
    <xf numFmtId="0" fontId="39" fillId="14" borderId="0" xfId="0" applyFont="1" applyFill="1" applyAlignment="1">
      <alignment horizontal="centerContinuous" vertical="center"/>
    </xf>
    <xf numFmtId="0" fontId="40" fillId="14" borderId="0" xfId="0" applyFont="1" applyFill="1" applyAlignment="1">
      <alignment horizontal="centerContinuous" vertical="center"/>
    </xf>
    <xf numFmtId="0" fontId="28" fillId="0" borderId="0" xfId="0" applyFont="1" applyBorder="1"/>
    <xf numFmtId="0" fontId="42" fillId="9" borderId="0" xfId="0" applyFont="1" applyFill="1" applyBorder="1" applyAlignment="1">
      <alignment horizontal="center"/>
    </xf>
    <xf numFmtId="0" fontId="28" fillId="0" borderId="0" xfId="0" applyFont="1" applyFill="1"/>
    <xf numFmtId="0" fontId="0" fillId="0" borderId="0" xfId="0" applyFill="1"/>
    <xf numFmtId="0" fontId="30" fillId="0" borderId="0" xfId="0" applyFont="1" applyFill="1" applyBorder="1" applyAlignment="1" applyProtection="1">
      <alignment horizontal="center"/>
      <protection locked="0"/>
    </xf>
    <xf numFmtId="0" fontId="28" fillId="0" borderId="0" xfId="0" applyFont="1" applyFill="1" applyBorder="1" applyAlignment="1">
      <alignment horizontal="center"/>
    </xf>
    <xf numFmtId="0" fontId="28" fillId="0" borderId="0" xfId="0" applyFont="1" applyFill="1" applyAlignment="1">
      <alignment horizontal="center"/>
    </xf>
    <xf numFmtId="0" fontId="43" fillId="9" borderId="0" xfId="0" applyFont="1" applyFill="1" applyBorder="1" applyAlignment="1">
      <alignment horizontal="center"/>
    </xf>
    <xf numFmtId="0" fontId="42" fillId="9" borderId="29" xfId="0" applyFont="1" applyFill="1" applyBorder="1" applyAlignment="1">
      <alignment horizontal="center"/>
    </xf>
    <xf numFmtId="0" fontId="42" fillId="9" borderId="48" xfId="0" applyFont="1" applyFill="1" applyBorder="1" applyAlignment="1">
      <alignment horizontal="center"/>
    </xf>
    <xf numFmtId="0" fontId="42" fillId="9" borderId="52" xfId="0" applyFont="1" applyFill="1" applyBorder="1" applyAlignment="1">
      <alignment horizontal="center"/>
    </xf>
    <xf numFmtId="164" fontId="41" fillId="15" borderId="43" xfId="0" applyNumberFormat="1" applyFont="1" applyFill="1" applyBorder="1" applyAlignment="1">
      <alignment horizontal="right"/>
    </xf>
    <xf numFmtId="164" fontId="41" fillId="16" borderId="43" xfId="0" applyNumberFormat="1" applyFont="1" applyFill="1" applyBorder="1" applyAlignment="1">
      <alignment horizontal="right"/>
    </xf>
    <xf numFmtId="0" fontId="41" fillId="15" borderId="10" xfId="0" applyFont="1" applyFill="1" applyBorder="1"/>
    <xf numFmtId="0" fontId="41" fillId="16" borderId="10" xfId="0" applyFont="1" applyFill="1" applyBorder="1"/>
    <xf numFmtId="0" fontId="41" fillId="15" borderId="43" xfId="0" applyFont="1" applyFill="1" applyBorder="1" applyAlignment="1">
      <alignment horizontal="center"/>
    </xf>
    <xf numFmtId="0" fontId="41" fillId="16" borderId="43" xfId="0" applyFont="1" applyFill="1" applyBorder="1" applyAlignment="1">
      <alignment horizontal="center"/>
    </xf>
    <xf numFmtId="0" fontId="42" fillId="9" borderId="10" xfId="0" applyFont="1" applyFill="1" applyBorder="1" applyAlignment="1">
      <alignment horizontal="center"/>
    </xf>
    <xf numFmtId="0" fontId="41" fillId="6" borderId="10" xfId="0" applyFont="1" applyFill="1" applyBorder="1"/>
    <xf numFmtId="164" fontId="41" fillId="6" borderId="43" xfId="0" applyNumberFormat="1" applyFont="1" applyFill="1" applyBorder="1"/>
    <xf numFmtId="0" fontId="41" fillId="6" borderId="43" xfId="0" applyFont="1" applyFill="1" applyBorder="1" applyAlignment="1">
      <alignment horizontal="center"/>
    </xf>
    <xf numFmtId="0" fontId="41" fillId="17" borderId="10" xfId="0" applyFont="1" applyFill="1" applyBorder="1"/>
    <xf numFmtId="164" fontId="41" fillId="17" borderId="43" xfId="0" applyNumberFormat="1" applyFont="1" applyFill="1" applyBorder="1" applyAlignment="1">
      <alignment horizontal="right"/>
    </xf>
    <xf numFmtId="0" fontId="41" fillId="17" borderId="43" xfId="0" applyFont="1" applyFill="1" applyBorder="1" applyAlignment="1">
      <alignment horizontal="center"/>
    </xf>
    <xf numFmtId="164" fontId="41" fillId="6" borderId="43" xfId="0" applyNumberFormat="1" applyFont="1" applyFill="1" applyBorder="1" applyAlignment="1">
      <alignment horizontal="right"/>
    </xf>
    <xf numFmtId="0" fontId="41" fillId="17" borderId="47" xfId="0" applyFont="1" applyFill="1" applyBorder="1"/>
    <xf numFmtId="164" fontId="41" fillId="17" borderId="47" xfId="0" applyNumberFormat="1" applyFont="1" applyFill="1" applyBorder="1" applyAlignment="1">
      <alignment horizontal="right"/>
    </xf>
    <xf numFmtId="164" fontId="41" fillId="17" borderId="10" xfId="0" applyNumberFormat="1" applyFont="1" applyFill="1" applyBorder="1" applyAlignment="1">
      <alignment horizontal="right"/>
    </xf>
    <xf numFmtId="0" fontId="41" fillId="16" borderId="47" xfId="0" applyFont="1" applyFill="1" applyBorder="1"/>
    <xf numFmtId="164" fontId="41" fillId="16" borderId="47" xfId="0" applyNumberFormat="1" applyFont="1" applyFill="1" applyBorder="1" applyAlignment="1">
      <alignment horizontal="right"/>
    </xf>
    <xf numFmtId="164" fontId="41" fillId="16" borderId="10" xfId="0" applyNumberFormat="1" applyFont="1" applyFill="1" applyBorder="1" applyAlignment="1">
      <alignment horizontal="right"/>
    </xf>
    <xf numFmtId="164" fontId="41" fillId="17" borderId="10" xfId="0" applyNumberFormat="1" applyFont="1" applyFill="1" applyBorder="1"/>
    <xf numFmtId="164" fontId="41" fillId="16" borderId="10" xfId="0" applyNumberFormat="1" applyFont="1" applyFill="1" applyBorder="1"/>
    <xf numFmtId="164" fontId="41" fillId="16" borderId="47" xfId="0" applyNumberFormat="1" applyFont="1" applyFill="1" applyBorder="1"/>
    <xf numFmtId="164" fontId="41" fillId="17" borderId="43" xfId="0" applyNumberFormat="1" applyFont="1" applyFill="1" applyBorder="1"/>
    <xf numFmtId="0" fontId="30" fillId="9" borderId="43" xfId="0" applyFont="1" applyFill="1" applyBorder="1" applyAlignment="1">
      <alignment horizontal="center"/>
    </xf>
    <xf numFmtId="0" fontId="14" fillId="7" borderId="7" xfId="0" applyFont="1" applyFill="1" applyBorder="1" applyAlignment="1">
      <alignment horizontal="left" vertical="center"/>
    </xf>
    <xf numFmtId="0" fontId="14" fillId="7" borderId="3" xfId="0" applyFont="1" applyFill="1" applyBorder="1" applyAlignment="1">
      <alignment horizontal="left" vertical="center"/>
    </xf>
    <xf numFmtId="0" fontId="6" fillId="9" borderId="35" xfId="0" applyFont="1" applyFill="1" applyBorder="1" applyAlignment="1" applyProtection="1">
      <alignment horizontal="left" vertical="center"/>
      <protection locked="0"/>
    </xf>
    <xf numFmtId="0" fontId="6" fillId="9" borderId="36" xfId="0" applyFont="1" applyFill="1" applyBorder="1" applyAlignment="1">
      <alignment horizontal="left" vertical="center"/>
    </xf>
    <xf numFmtId="0" fontId="6" fillId="9" borderId="35" xfId="0" applyFont="1" applyFill="1" applyBorder="1" applyAlignment="1" applyProtection="1">
      <alignment vertical="center"/>
      <protection locked="0"/>
    </xf>
    <xf numFmtId="0" fontId="6" fillId="9" borderId="36" xfId="0" applyFont="1" applyFill="1" applyBorder="1" applyAlignment="1">
      <alignment vertical="center"/>
    </xf>
    <xf numFmtId="166" fontId="6" fillId="9" borderId="27" xfId="0" applyNumberFormat="1" applyFont="1" applyFill="1" applyBorder="1" applyAlignment="1" applyProtection="1">
      <alignment horizontal="center" vertical="center"/>
      <protection locked="0"/>
    </xf>
    <xf numFmtId="0" fontId="7" fillId="0" borderId="46" xfId="0" applyFont="1" applyBorder="1" applyAlignment="1">
      <alignment horizontal="left" vertical="top"/>
    </xf>
    <xf numFmtId="0" fontId="44" fillId="0" borderId="0" xfId="0" applyFont="1" applyAlignment="1">
      <alignment vertical="center"/>
    </xf>
    <xf numFmtId="0" fontId="7" fillId="6" borderId="37" xfId="0" applyFont="1" applyFill="1" applyBorder="1" applyAlignment="1">
      <alignment horizontal="left" vertical="top"/>
    </xf>
    <xf numFmtId="0" fontId="11" fillId="6" borderId="31" xfId="0" applyFont="1" applyFill="1" applyBorder="1" applyAlignment="1">
      <alignment horizontal="center" vertical="top" wrapText="1"/>
    </xf>
    <xf numFmtId="0" fontId="16" fillId="9" borderId="27" xfId="0" applyFont="1" applyFill="1" applyBorder="1" applyAlignment="1">
      <alignment horizontal="centerContinuous" vertical="center" wrapText="1"/>
    </xf>
    <xf numFmtId="0" fontId="16" fillId="9" borderId="27" xfId="0" applyFont="1" applyFill="1" applyBorder="1" applyAlignment="1">
      <alignment horizontal="centerContinuous" vertical="top" wrapText="1"/>
    </xf>
    <xf numFmtId="0" fontId="44" fillId="0" borderId="0" xfId="0" applyFont="1" applyAlignment="1">
      <alignment horizontal="left" vertical="center" indent="5"/>
    </xf>
    <xf numFmtId="0" fontId="7" fillId="0" borderId="27" xfId="0" applyFont="1" applyBorder="1" applyAlignment="1">
      <alignment horizontal="left" vertical="top" wrapText="1"/>
    </xf>
    <xf numFmtId="0" fontId="8" fillId="9" borderId="38" xfId="0" applyFont="1" applyFill="1" applyBorder="1" applyAlignment="1">
      <alignment horizontal="centerContinuous" vertical="center" wrapText="1"/>
    </xf>
    <xf numFmtId="0" fontId="8" fillId="9" borderId="38" xfId="0" applyFont="1" applyFill="1" applyBorder="1" applyAlignment="1">
      <alignment horizontal="centerContinuous" vertical="top" wrapText="1"/>
    </xf>
    <xf numFmtId="0" fontId="7" fillId="6" borderId="48" xfId="0" applyFont="1" applyFill="1" applyBorder="1" applyAlignment="1">
      <alignment horizontal="left" vertical="top" wrapText="1"/>
    </xf>
    <xf numFmtId="49" fontId="7" fillId="6" borderId="43" xfId="0" applyNumberFormat="1" applyFont="1" applyFill="1" applyBorder="1" applyAlignment="1">
      <alignment horizontal="centerContinuous" vertical="top" wrapText="1"/>
    </xf>
    <xf numFmtId="0" fontId="11" fillId="6" borderId="29" xfId="0" applyFont="1" applyFill="1" applyBorder="1" applyAlignment="1">
      <alignment horizontal="centerContinuous" vertical="top" wrapText="1"/>
    </xf>
    <xf numFmtId="49" fontId="11" fillId="6" borderId="47" xfId="0" applyNumberFormat="1" applyFont="1" applyFill="1" applyBorder="1" applyAlignment="1">
      <alignment horizontal="centerContinuous" vertical="top" wrapText="1"/>
    </xf>
    <xf numFmtId="164" fontId="18" fillId="5" borderId="33" xfId="0" applyNumberFormat="1" applyFont="1" applyFill="1" applyBorder="1" applyAlignment="1" applyProtection="1">
      <alignment vertical="center"/>
      <protection locked="0"/>
    </xf>
    <xf numFmtId="0" fontId="7" fillId="0" borderId="2" xfId="0" applyFont="1" applyBorder="1" applyProtection="1"/>
    <xf numFmtId="164" fontId="7" fillId="2" borderId="2" xfId="0" applyNumberFormat="1" applyFont="1" applyFill="1" applyBorder="1" applyProtection="1"/>
    <xf numFmtId="164" fontId="7" fillId="0" borderId="0" xfId="0" applyNumberFormat="1" applyFont="1" applyProtection="1"/>
    <xf numFmtId="164" fontId="7" fillId="0" borderId="2" xfId="0" applyNumberFormat="1" applyFont="1" applyBorder="1" applyProtection="1"/>
    <xf numFmtId="0" fontId="8" fillId="12" borderId="2" xfId="0" applyFont="1" applyFill="1" applyBorder="1" applyProtection="1"/>
    <xf numFmtId="0" fontId="7" fillId="12" borderId="2" xfId="0" applyFont="1" applyFill="1" applyBorder="1" applyProtection="1"/>
    <xf numFmtId="164" fontId="8" fillId="12" borderId="2" xfId="0" applyNumberFormat="1" applyFont="1" applyFill="1" applyBorder="1" applyProtection="1"/>
    <xf numFmtId="0" fontId="7" fillId="0" borderId="1" xfId="0" applyFont="1" applyBorder="1" applyProtection="1"/>
    <xf numFmtId="164" fontId="7" fillId="0" borderId="1" xfId="0" applyNumberFormat="1" applyFont="1" applyBorder="1" applyProtection="1"/>
    <xf numFmtId="0" fontId="8" fillId="0" borderId="10" xfId="0" applyFont="1" applyBorder="1" applyProtection="1"/>
    <xf numFmtId="0" fontId="7" fillId="0" borderId="10" xfId="0" applyFont="1" applyBorder="1" applyProtection="1"/>
    <xf numFmtId="164" fontId="7" fillId="0" borderId="10" xfId="0" applyNumberFormat="1" applyFont="1" applyBorder="1" applyProtection="1"/>
    <xf numFmtId="164" fontId="8" fillId="0" borderId="0" xfId="0" applyNumberFormat="1" applyFont="1" applyProtection="1"/>
    <xf numFmtId="0" fontId="8" fillId="12" borderId="18" xfId="0" applyFont="1" applyFill="1" applyBorder="1" applyProtection="1"/>
    <xf numFmtId="0" fontId="7" fillId="12" borderId="18" xfId="0" applyFont="1" applyFill="1" applyBorder="1" applyProtection="1"/>
    <xf numFmtId="164" fontId="8" fillId="12" borderId="18" xfId="0" applyNumberFormat="1" applyFont="1" applyFill="1" applyBorder="1" applyProtection="1"/>
    <xf numFmtId="0" fontId="8" fillId="0" borderId="1" xfId="0" applyFont="1" applyBorder="1" applyProtection="1"/>
    <xf numFmtId="0" fontId="8" fillId="9" borderId="37" xfId="0" applyFont="1" applyFill="1" applyBorder="1" applyAlignment="1">
      <alignment horizontal="centerContinuous" vertical="top" wrapText="1"/>
    </xf>
    <xf numFmtId="0" fontId="11" fillId="9" borderId="31" xfId="0" applyFont="1" applyFill="1" applyBorder="1" applyAlignment="1">
      <alignment horizontal="centerContinuous" vertical="top" wrapText="1"/>
    </xf>
    <xf numFmtId="0" fontId="7" fillId="9" borderId="47" xfId="0" applyFont="1" applyFill="1" applyBorder="1" applyAlignment="1">
      <alignment horizontal="centerContinuous" vertical="top" wrapText="1"/>
    </xf>
    <xf numFmtId="0" fontId="8" fillId="9" borderId="43" xfId="0" applyFont="1" applyFill="1" applyBorder="1" applyAlignment="1">
      <alignment horizontal="centerContinuous" vertical="top" wrapText="1"/>
    </xf>
    <xf numFmtId="4" fontId="18" fillId="18" borderId="29" xfId="0" applyNumberFormat="1" applyFont="1" applyFill="1" applyBorder="1" applyAlignment="1" applyProtection="1">
      <alignment horizontal="center" vertical="center"/>
      <protection hidden="1"/>
    </xf>
    <xf numFmtId="0" fontId="18" fillId="18" borderId="41" xfId="0" applyFont="1" applyFill="1" applyBorder="1" applyAlignment="1">
      <alignment horizontal="center" vertical="center"/>
    </xf>
    <xf numFmtId="4" fontId="18" fillId="19" borderId="11" xfId="0" applyNumberFormat="1" applyFont="1" applyFill="1" applyBorder="1" applyAlignment="1" applyProtection="1">
      <alignment horizontal="center" vertical="center"/>
      <protection hidden="1"/>
    </xf>
    <xf numFmtId="0" fontId="8" fillId="9" borderId="46" xfId="0" applyFont="1" applyFill="1" applyBorder="1" applyAlignment="1">
      <alignment horizontal="centerContinuous" vertical="center" wrapText="1"/>
    </xf>
    <xf numFmtId="0" fontId="8" fillId="9" borderId="46" xfId="0" applyFont="1" applyFill="1" applyBorder="1" applyAlignment="1">
      <alignment horizontal="centerContinuous" vertical="top" wrapText="1"/>
    </xf>
    <xf numFmtId="0" fontId="31" fillId="0" borderId="43" xfId="0" applyFont="1" applyFill="1" applyBorder="1"/>
    <xf numFmtId="0" fontId="31" fillId="0" borderId="10" xfId="0" applyFont="1" applyFill="1" applyBorder="1"/>
    <xf numFmtId="0" fontId="31" fillId="0" borderId="47" xfId="0" applyFont="1" applyFill="1" applyBorder="1"/>
    <xf numFmtId="0" fontId="31" fillId="0" borderId="48" xfId="0" applyFont="1" applyFill="1" applyBorder="1"/>
    <xf numFmtId="0" fontId="31" fillId="0" borderId="0" xfId="0" applyFont="1" applyFill="1" applyBorder="1"/>
    <xf numFmtId="0" fontId="31" fillId="0" borderId="29" xfId="0" applyFont="1" applyFill="1" applyBorder="1"/>
    <xf numFmtId="164" fontId="20" fillId="2" borderId="3" xfId="0" applyNumberFormat="1" applyFont="1" applyFill="1" applyBorder="1" applyAlignment="1">
      <alignment horizontal="centerContinuous" vertical="center"/>
    </xf>
    <xf numFmtId="164" fontId="20" fillId="2" borderId="4" xfId="0" applyNumberFormat="1" applyFont="1" applyFill="1" applyBorder="1" applyAlignment="1">
      <alignment horizontal="centerContinuous" vertical="center"/>
    </xf>
    <xf numFmtId="4" fontId="18" fillId="0" borderId="8" xfId="0" applyNumberFormat="1" applyFont="1" applyBorder="1" applyAlignment="1" applyProtection="1">
      <alignment vertical="center"/>
      <protection hidden="1"/>
    </xf>
    <xf numFmtId="4" fontId="18" fillId="0" borderId="8" xfId="0" applyNumberFormat="1" applyFont="1" applyBorder="1" applyAlignment="1" applyProtection="1">
      <alignment vertical="center"/>
      <protection locked="0"/>
    </xf>
    <xf numFmtId="0" fontId="18" fillId="0" borderId="5" xfId="0" applyFont="1" applyBorder="1" applyAlignment="1">
      <alignment horizontal="centerContinuous" vertical="center"/>
    </xf>
    <xf numFmtId="0" fontId="18" fillId="0" borderId="36" xfId="0" applyFont="1" applyBorder="1" applyAlignment="1">
      <alignment horizontal="centerContinuous" vertical="center"/>
    </xf>
    <xf numFmtId="0" fontId="8" fillId="0" borderId="35" xfId="0" applyFont="1" applyBorder="1" applyAlignment="1">
      <alignment horizontal="centerContinuous" vertical="center" wrapText="1"/>
    </xf>
    <xf numFmtId="164" fontId="7" fillId="0" borderId="4" xfId="0" applyNumberFormat="1" applyFont="1" applyFill="1" applyBorder="1" applyAlignment="1">
      <alignment horizontal="right"/>
    </xf>
    <xf numFmtId="164" fontId="7" fillId="0" borderId="2" xfId="0" applyNumberFormat="1" applyFont="1" applyFill="1" applyBorder="1" applyAlignment="1">
      <alignment horizontal="right"/>
    </xf>
    <xf numFmtId="3" fontId="7" fillId="9" borderId="2" xfId="0" applyNumberFormat="1" applyFont="1" applyFill="1" applyBorder="1" applyAlignment="1" applyProtection="1">
      <alignment horizontal="right"/>
      <protection locked="0"/>
    </xf>
    <xf numFmtId="3" fontId="7" fillId="9" borderId="10" xfId="0" applyNumberFormat="1" applyFont="1" applyFill="1" applyBorder="1" applyAlignment="1" applyProtection="1">
      <alignment horizontal="right"/>
      <protection locked="0"/>
    </xf>
    <xf numFmtId="0" fontId="7" fillId="6" borderId="0" xfId="0" applyFont="1" applyFill="1"/>
    <xf numFmtId="10" fontId="8" fillId="12" borderId="18" xfId="0" applyNumberFormat="1" applyFont="1" applyFill="1" applyBorder="1" applyProtection="1"/>
    <xf numFmtId="0" fontId="7" fillId="0" borderId="27" xfId="0" applyFont="1" applyBorder="1"/>
    <xf numFmtId="164" fontId="7" fillId="0" borderId="27" xfId="0" applyNumberFormat="1" applyFont="1" applyBorder="1"/>
    <xf numFmtId="0" fontId="7" fillId="9" borderId="26" xfId="0" applyFont="1" applyFill="1" applyBorder="1" applyAlignment="1" applyProtection="1">
      <alignment horizontal="centerContinuous" wrapText="1"/>
      <protection locked="0"/>
    </xf>
    <xf numFmtId="0" fontId="7" fillId="9" borderId="11" xfId="0" applyFont="1" applyFill="1" applyBorder="1" applyAlignment="1" applyProtection="1">
      <alignment horizontal="centerContinuous" wrapText="1"/>
      <protection locked="0"/>
    </xf>
    <xf numFmtId="0" fontId="7" fillId="9" borderId="22" xfId="0" applyFont="1" applyFill="1" applyBorder="1" applyAlignment="1" applyProtection="1">
      <alignment horizontal="centerContinuous" wrapText="1"/>
      <protection locked="0"/>
    </xf>
    <xf numFmtId="0" fontId="7" fillId="9" borderId="23" xfId="0" applyFont="1" applyFill="1" applyBorder="1" applyAlignment="1" applyProtection="1">
      <alignment horizontal="centerContinuous" wrapText="1"/>
      <protection locked="0"/>
    </xf>
    <xf numFmtId="1" fontId="8" fillId="6" borderId="44" xfId="0" applyNumberFormat="1" applyFont="1" applyFill="1" applyBorder="1" applyAlignment="1">
      <alignment horizontal="right"/>
    </xf>
    <xf numFmtId="0" fontId="8" fillId="6" borderId="30" xfId="0" applyFont="1" applyFill="1" applyBorder="1"/>
    <xf numFmtId="1" fontId="8" fillId="6" borderId="44" xfId="0" applyNumberFormat="1" applyFont="1" applyFill="1" applyBorder="1"/>
    <xf numFmtId="0" fontId="7" fillId="6" borderId="26" xfId="0" applyFont="1" applyFill="1" applyBorder="1"/>
    <xf numFmtId="0" fontId="7" fillId="6" borderId="11" xfId="0" applyFont="1" applyFill="1" applyBorder="1"/>
    <xf numFmtId="0" fontId="8" fillId="6" borderId="26" xfId="0" applyFont="1" applyFill="1" applyBorder="1" applyAlignment="1">
      <alignment horizontal="left"/>
    </xf>
    <xf numFmtId="0" fontId="7" fillId="0" borderId="15" xfId="0" applyFont="1" applyBorder="1"/>
    <xf numFmtId="0" fontId="13" fillId="6" borderId="22" xfId="0" applyNumberFormat="1" applyFont="1" applyFill="1" applyBorder="1" applyAlignment="1">
      <alignment horizontal="centerContinuous"/>
    </xf>
    <xf numFmtId="0" fontId="8" fillId="6" borderId="23" xfId="0" applyNumberFormat="1" applyFont="1" applyFill="1" applyBorder="1" applyAlignment="1">
      <alignment horizontal="centerContinuous"/>
    </xf>
    <xf numFmtId="0" fontId="7" fillId="0" borderId="26" xfId="0" applyFont="1" applyFill="1" applyBorder="1"/>
    <xf numFmtId="0" fontId="7" fillId="0" borderId="11" xfId="0" applyFont="1" applyFill="1" applyBorder="1"/>
    <xf numFmtId="0" fontId="7" fillId="6" borderId="30" xfId="0" applyFont="1" applyFill="1" applyBorder="1" applyAlignment="1">
      <alignment horizontal="left"/>
    </xf>
    <xf numFmtId="0" fontId="7" fillId="6" borderId="30" xfId="0" applyFont="1" applyFill="1" applyBorder="1"/>
    <xf numFmtId="0" fontId="7" fillId="0" borderId="11" xfId="0" applyFont="1" applyBorder="1"/>
    <xf numFmtId="10" fontId="8" fillId="6" borderId="44" xfId="0" applyNumberFormat="1" applyFont="1" applyFill="1" applyBorder="1"/>
    <xf numFmtId="0" fontId="7" fillId="6" borderId="53" xfId="0" applyFont="1" applyFill="1" applyBorder="1"/>
    <xf numFmtId="164" fontId="8" fillId="6" borderId="54" xfId="0" applyNumberFormat="1" applyFont="1" applyFill="1" applyBorder="1"/>
    <xf numFmtId="3" fontId="49" fillId="6" borderId="44" xfId="0" applyNumberFormat="1" applyFont="1" applyFill="1" applyBorder="1"/>
    <xf numFmtId="166" fontId="7" fillId="9" borderId="44" xfId="0" applyNumberFormat="1" applyFont="1" applyFill="1" applyBorder="1" applyProtection="1">
      <protection locked="0"/>
    </xf>
    <xf numFmtId="166" fontId="8" fillId="6" borderId="44" xfId="0" applyNumberFormat="1" applyFont="1" applyFill="1" applyBorder="1"/>
    <xf numFmtId="0" fontId="7" fillId="6" borderId="32" xfId="0" applyFont="1" applyFill="1" applyBorder="1" applyAlignment="1">
      <alignment horizontal="left"/>
    </xf>
    <xf numFmtId="1" fontId="7" fillId="6" borderId="44" xfId="0" applyNumberFormat="1" applyFont="1" applyFill="1" applyBorder="1" applyAlignment="1">
      <alignment horizontal="right"/>
    </xf>
    <xf numFmtId="1" fontId="7" fillId="6" borderId="44" xfId="0" applyNumberFormat="1" applyFont="1" applyFill="1" applyBorder="1"/>
    <xf numFmtId="3" fontId="50" fillId="6" borderId="44" xfId="0" applyNumberFormat="1" applyFont="1" applyFill="1" applyBorder="1"/>
    <xf numFmtId="166" fontId="7" fillId="6" borderId="44" xfId="0" applyNumberFormat="1" applyFont="1" applyFill="1" applyBorder="1"/>
    <xf numFmtId="166" fontId="7" fillId="6" borderId="51" xfId="0" applyNumberFormat="1" applyFont="1" applyFill="1" applyBorder="1"/>
    <xf numFmtId="3" fontId="7" fillId="6" borderId="10" xfId="0" applyNumberFormat="1" applyFont="1" applyFill="1" applyBorder="1" applyAlignment="1" applyProtection="1">
      <alignment horizontal="right"/>
      <protection locked="0"/>
    </xf>
    <xf numFmtId="9" fontId="7" fillId="9" borderId="44" xfId="0" applyNumberFormat="1" applyFont="1" applyFill="1" applyBorder="1" applyProtection="1">
      <protection locked="0"/>
    </xf>
    <xf numFmtId="167" fontId="8" fillId="6" borderId="44" xfId="0" applyNumberFormat="1" applyFont="1" applyFill="1" applyBorder="1"/>
    <xf numFmtId="0" fontId="7" fillId="0" borderId="23" xfId="0" applyFont="1" applyBorder="1"/>
    <xf numFmtId="0" fontId="28" fillId="0" borderId="22" xfId="0" applyFont="1" applyBorder="1"/>
    <xf numFmtId="0" fontId="28" fillId="0" borderId="16" xfId="0" applyFont="1" applyBorder="1"/>
    <xf numFmtId="164" fontId="30" fillId="0" borderId="16" xfId="0" applyNumberFormat="1" applyFont="1" applyBorder="1" applyAlignment="1">
      <alignment horizontal="left"/>
    </xf>
    <xf numFmtId="0" fontId="18" fillId="5" borderId="7" xfId="0" applyFont="1" applyFill="1" applyBorder="1" applyAlignment="1">
      <alignment horizontal="centerContinuous" vertical="center"/>
    </xf>
    <xf numFmtId="49" fontId="20" fillId="8" borderId="55" xfId="0" applyNumberFormat="1" applyFont="1" applyFill="1" applyBorder="1" applyAlignment="1" applyProtection="1">
      <alignment horizontal="centerContinuous" vertical="center"/>
      <protection hidden="1"/>
    </xf>
    <xf numFmtId="0" fontId="38" fillId="6" borderId="27" xfId="3" applyFont="1" applyFill="1" applyBorder="1" applyAlignment="1">
      <alignment horizontal="left" vertical="center"/>
    </xf>
    <xf numFmtId="0" fontId="38" fillId="6" borderId="27" xfId="3" applyFont="1" applyFill="1" applyBorder="1"/>
    <xf numFmtId="49" fontId="8" fillId="7" borderId="13" xfId="0" applyNumberFormat="1" applyFont="1" applyFill="1" applyBorder="1" applyAlignment="1">
      <alignment horizontal="centerContinuous"/>
    </xf>
    <xf numFmtId="0" fontId="8" fillId="7" borderId="14" xfId="0" applyFont="1" applyFill="1" applyBorder="1" applyAlignment="1">
      <alignment horizontal="centerContinuous"/>
    </xf>
    <xf numFmtId="164" fontId="8" fillId="6" borderId="44" xfId="0" quotePrefix="1" applyNumberFormat="1" applyFont="1" applyFill="1" applyBorder="1"/>
    <xf numFmtId="0" fontId="7" fillId="7" borderId="15" xfId="0" applyFont="1" applyFill="1" applyBorder="1" applyAlignment="1">
      <alignment horizontal="centerContinuous" shrinkToFit="1"/>
    </xf>
    <xf numFmtId="0" fontId="8" fillId="7" borderId="7" xfId="0" applyFont="1" applyFill="1" applyBorder="1" applyAlignment="1">
      <alignment horizontal="centerContinuous" shrinkToFit="1"/>
    </xf>
    <xf numFmtId="164" fontId="8" fillId="9" borderId="16" xfId="0" applyNumberFormat="1" applyFont="1" applyFill="1" applyBorder="1" applyAlignment="1" applyProtection="1">
      <alignment horizontal="centerContinuous" shrinkToFit="1"/>
      <protection locked="0"/>
    </xf>
    <xf numFmtId="0" fontId="51" fillId="17" borderId="43" xfId="0" applyFont="1" applyFill="1" applyBorder="1"/>
    <xf numFmtId="164" fontId="51" fillId="17" borderId="43" xfId="0" applyNumberFormat="1" applyFont="1" applyFill="1" applyBorder="1" applyAlignment="1">
      <alignment horizontal="right"/>
    </xf>
    <xf numFmtId="0" fontId="51" fillId="17" borderId="46" xfId="0" applyFont="1" applyFill="1" applyBorder="1" applyAlignment="1">
      <alignment horizontal="center"/>
    </xf>
    <xf numFmtId="0" fontId="51" fillId="6" borderId="43" xfId="0" applyFont="1" applyFill="1" applyBorder="1"/>
    <xf numFmtId="164" fontId="51" fillId="6" borderId="43" xfId="0" applyNumberFormat="1" applyFont="1" applyFill="1" applyBorder="1" applyAlignment="1">
      <alignment horizontal="right"/>
    </xf>
    <xf numFmtId="0" fontId="51" fillId="6" borderId="46" xfId="0" applyFont="1" applyFill="1" applyBorder="1" applyAlignment="1">
      <alignment horizontal="center"/>
    </xf>
    <xf numFmtId="0" fontId="51" fillId="17" borderId="35" xfId="0" applyFont="1" applyFill="1" applyBorder="1"/>
    <xf numFmtId="164" fontId="51" fillId="17" borderId="35" xfId="0" applyNumberFormat="1" applyFont="1" applyFill="1" applyBorder="1" applyAlignment="1">
      <alignment horizontal="right"/>
    </xf>
    <xf numFmtId="0" fontId="51" fillId="17" borderId="27" xfId="0" applyFont="1" applyFill="1" applyBorder="1" applyAlignment="1">
      <alignment horizontal="center"/>
    </xf>
    <xf numFmtId="0" fontId="31" fillId="0" borderId="37" xfId="0" applyFont="1" applyFill="1" applyBorder="1"/>
    <xf numFmtId="0" fontId="31" fillId="0" borderId="1" xfId="0" applyFont="1" applyFill="1" applyBorder="1"/>
    <xf numFmtId="0" fontId="31" fillId="0" borderId="31" xfId="0" applyFont="1" applyFill="1" applyBorder="1"/>
    <xf numFmtId="0" fontId="51" fillId="17" borderId="46" xfId="0" applyFont="1" applyFill="1" applyBorder="1"/>
    <xf numFmtId="0" fontId="51" fillId="16" borderId="46" xfId="0" applyFont="1" applyFill="1" applyBorder="1"/>
    <xf numFmtId="0" fontId="40" fillId="14" borderId="0" xfId="0" applyFont="1" applyFill="1" applyAlignment="1">
      <alignment horizontal="right" vertical="center"/>
    </xf>
    <xf numFmtId="0" fontId="31" fillId="13" borderId="0" xfId="0" applyFont="1" applyFill="1" applyAlignment="1">
      <alignment horizontal="right"/>
    </xf>
    <xf numFmtId="0" fontId="31" fillId="0" borderId="27" xfId="0" applyFont="1" applyBorder="1" applyAlignment="1">
      <alignment horizontal="right"/>
    </xf>
    <xf numFmtId="0" fontId="31" fillId="0" borderId="0" xfId="0" applyFont="1" applyAlignment="1">
      <alignment horizontal="right"/>
    </xf>
    <xf numFmtId="0" fontId="41" fillId="16" borderId="0" xfId="0" applyFont="1" applyFill="1" applyBorder="1"/>
    <xf numFmtId="164" fontId="41" fillId="16" borderId="0" xfId="0" applyNumberFormat="1" applyFont="1" applyFill="1" applyBorder="1"/>
    <xf numFmtId="7" fontId="0" fillId="0" borderId="27" xfId="0" applyNumberFormat="1" applyFont="1" applyBorder="1" applyAlignment="1">
      <alignment horizontal="center" vertical="center"/>
    </xf>
    <xf numFmtId="14" fontId="8" fillId="9" borderId="16" xfId="0" applyNumberFormat="1" applyFont="1" applyFill="1" applyBorder="1" applyAlignment="1" applyProtection="1">
      <alignment horizontal="centerContinuous" vertical="center"/>
      <protection locked="0"/>
    </xf>
    <xf numFmtId="0" fontId="10" fillId="9" borderId="0" xfId="0" applyFont="1" applyFill="1" applyAlignment="1">
      <alignment vertical="center"/>
    </xf>
    <xf numFmtId="0" fontId="7" fillId="9" borderId="0" xfId="0" applyFont="1" applyFill="1" applyAlignment="1">
      <alignment vertical="center"/>
    </xf>
    <xf numFmtId="0" fontId="8" fillId="9" borderId="48" xfId="0" applyFont="1" applyFill="1" applyBorder="1" applyAlignment="1">
      <alignment horizontal="centerContinuous" vertical="top" wrapText="1"/>
    </xf>
    <xf numFmtId="0" fontId="7" fillId="9" borderId="29" xfId="0" applyFont="1" applyFill="1" applyBorder="1" applyAlignment="1">
      <alignment horizontal="centerContinuous" vertical="top" wrapText="1"/>
    </xf>
    <xf numFmtId="0" fontId="7" fillId="6" borderId="29" xfId="0" applyFont="1" applyFill="1" applyBorder="1" applyAlignment="1">
      <alignment horizontal="centerContinuous" vertical="top" wrapText="1"/>
    </xf>
    <xf numFmtId="0" fontId="7" fillId="6" borderId="48" xfId="0" applyFont="1" applyFill="1" applyBorder="1" applyAlignment="1">
      <alignment horizontal="centerContinuous" vertical="top" wrapText="1"/>
    </xf>
    <xf numFmtId="0" fontId="22" fillId="9" borderId="35" xfId="0" applyFont="1" applyFill="1" applyBorder="1" applyAlignment="1" applyProtection="1">
      <alignment horizontal="center"/>
      <protection locked="0"/>
    </xf>
    <xf numFmtId="0" fontId="22" fillId="9" borderId="2" xfId="0" applyFont="1" applyFill="1" applyBorder="1" applyAlignment="1" applyProtection="1">
      <alignment horizontal="center"/>
      <protection locked="0"/>
    </xf>
    <xf numFmtId="0" fontId="22" fillId="9" borderId="36" xfId="0" applyFont="1" applyFill="1" applyBorder="1" applyAlignment="1" applyProtection="1">
      <alignment horizontal="center"/>
      <protection locked="0"/>
    </xf>
  </cellXfs>
  <cellStyles count="4">
    <cellStyle name="Comma 2" xfId="2" xr:uid="{00000000-0005-0000-0000-000000000000}"/>
    <cellStyle name="Currency" xfId="1" builtinId="4"/>
    <cellStyle name="Hyperlink" xfId="3" builtinId="8"/>
    <cellStyle name="Normal" xfId="0" builtinId="0"/>
  </cellStyles>
  <dxfs count="37">
    <dxf>
      <font>
        <b val="0"/>
        <i val="0"/>
        <strike val="0"/>
        <condense val="0"/>
        <extend val="0"/>
        <outline val="0"/>
        <shadow val="0"/>
        <u val="none"/>
        <vertAlign val="baseline"/>
        <sz val="12"/>
        <color theme="1"/>
        <name val="Arial"/>
        <family val="2"/>
        <scheme val="none"/>
      </font>
      <fill>
        <patternFill patternType="solid">
          <fgColor theme="4" tint="0.59999389629810485"/>
          <bgColor theme="0"/>
        </patternFill>
      </fill>
      <alignment horizontal="center"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Arial"/>
        <family val="2"/>
        <scheme val="none"/>
      </font>
      <numFmt numFmtId="164" formatCode="&quot;$&quot;#,##0.00"/>
      <fill>
        <patternFill patternType="solid">
          <fgColor theme="4" tint="0.59999389629810485"/>
          <bgColor theme="0"/>
        </patternFill>
      </fill>
      <alignment horizontal="right" vertical="bottom"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Arial"/>
        <family val="2"/>
        <scheme val="none"/>
      </font>
      <fill>
        <patternFill patternType="solid">
          <fgColor theme="4" tint="0.59999389629810485"/>
          <bgColor theme="0"/>
        </patternFill>
      </fill>
      <border diagonalUp="0" diagonalDown="0">
        <left/>
        <right/>
        <top style="thin">
          <color indexed="64"/>
        </top>
        <bottom/>
        <vertical/>
        <horizontal/>
      </border>
    </dxf>
    <dxf>
      <border outline="0">
        <left style="thin">
          <color indexed="64"/>
        </left>
        <right style="thin">
          <color indexed="64"/>
        </right>
        <bottom style="thin">
          <color indexed="64"/>
        </bottom>
      </border>
    </dxf>
    <dxf>
      <fill>
        <patternFill patternType="solid">
          <fgColor indexed="64"/>
          <bgColor theme="2" tint="-9.9978637043366805E-2"/>
        </patternFill>
      </fill>
    </dxf>
    <dxf>
      <font>
        <b val="0"/>
        <i val="0"/>
        <strike val="0"/>
        <condense val="0"/>
        <extend val="0"/>
        <outline val="0"/>
        <shadow val="0"/>
        <u val="none"/>
        <vertAlign val="baseline"/>
        <sz val="12"/>
        <color theme="1"/>
        <name val="Arial"/>
        <family val="2"/>
        <scheme val="none"/>
      </font>
      <numFmt numFmtId="164" formatCode="&quot;$&quot;#,##0.00"/>
      <fill>
        <patternFill patternType="solid">
          <fgColor theme="0" tint="-0.14999847407452621"/>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ill>
        <patternFill>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numFmt numFmtId="164" formatCode="&quot;$&quot;#,##0.00"/>
      <fill>
        <patternFill patternType="solid">
          <fgColor theme="0" tint="-0.14999847407452621"/>
          <bgColor theme="0"/>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ill>
        <patternFill>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numFmt numFmtId="164" formatCode="&quot;$&quot;#,##0.00"/>
      <fill>
        <patternFill patternType="solid">
          <fgColor theme="0" tint="-0.14999847407452621"/>
          <bgColor theme="0"/>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solid">
          <fgColor theme="0" tint="-0.14999847407452621"/>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ill>
        <patternFill>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numFmt numFmtId="164" formatCode="&quot;$&quot;#,##0.00"/>
      <fill>
        <patternFill patternType="solid">
          <fgColor indexed="64"/>
          <bgColor theme="0"/>
        </patternFill>
      </fill>
      <border diagonalUp="0" diagonalDown="0" outline="0">
        <left style="thin">
          <color indexed="64"/>
        </left>
        <right/>
        <top style="thin">
          <color indexed="64"/>
        </top>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4" formatCode="&quot;$&quot;#,##0.00"/>
      <fill>
        <patternFill patternType="solid">
          <fgColor theme="4" tint="0.79998168889431442"/>
          <bgColor theme="0"/>
        </patternFill>
      </fill>
      <border diagonalUp="0" diagonalDown="0" outline="0">
        <left/>
        <right/>
        <top style="thin">
          <color indexed="64"/>
        </top>
        <bottom/>
      </border>
    </dxf>
    <dxf>
      <font>
        <b val="0"/>
        <i val="0"/>
        <strike val="0"/>
        <condense val="0"/>
        <extend val="0"/>
        <outline val="0"/>
        <shadow val="0"/>
        <u val="none"/>
        <vertAlign val="baseline"/>
        <sz val="12"/>
        <color theme="1"/>
        <name val="Arial"/>
        <family val="2"/>
        <scheme val="none"/>
      </font>
      <numFmt numFmtId="164" formatCode="&quot;$&quot;#,##0.00"/>
      <fill>
        <patternFill patternType="solid">
          <fgColor theme="4" tint="0.79998168889431442"/>
          <bgColor theme="0"/>
        </patternFill>
      </fill>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Arial"/>
        <family val="2"/>
        <scheme val="none"/>
      </font>
      <fill>
        <patternFill patternType="solid">
          <fgColor theme="4" tint="0.79998168889431442"/>
          <bgColor theme="0"/>
        </patternFill>
      </fill>
      <border diagonalUp="0" diagonalDown="0" outline="0">
        <left/>
        <right style="thin">
          <color indexed="64"/>
        </right>
        <top style="thin">
          <color indexed="64"/>
        </top>
        <bottom/>
      </border>
    </dxf>
    <dxf>
      <border outline="0">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6.jp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w="3175">
                  <a:solidFill>
                    <a:schemeClr val="tx1"/>
                  </a:solidFill>
                </a:ln>
                <a:solidFill>
                  <a:schemeClr val="tx1"/>
                </a:solidFill>
                <a:latin typeface="+mn-lt"/>
                <a:ea typeface="+mn-ea"/>
                <a:cs typeface="+mn-cs"/>
              </a:defRPr>
            </a:pPr>
            <a:r>
              <a:rPr lang="en-US">
                <a:solidFill>
                  <a:schemeClr val="tx1"/>
                </a:solidFill>
                <a:latin typeface="Arial" panose="020B0604020202020204" pitchFamily="34" charset="0"/>
                <a:cs typeface="Arial" panose="020B0604020202020204" pitchFamily="34" charset="0"/>
              </a:rPr>
              <a:t>Remaining Funds Chart</a:t>
            </a:r>
          </a:p>
        </c:rich>
      </c:tx>
      <c:layout>
        <c:manualLayout>
          <c:xMode val="edge"/>
          <c:yMode val="edge"/>
          <c:x val="9.6644689435910047E-3"/>
          <c:y val="1.3411077690971458E-2"/>
        </c:manualLayout>
      </c:layout>
      <c:overlay val="0"/>
      <c:spPr>
        <a:noFill/>
        <a:ln>
          <a:noFill/>
        </a:ln>
        <a:effectLst/>
      </c:spPr>
      <c:txPr>
        <a:bodyPr rot="0" spcFirstLastPara="1" vertOverflow="ellipsis" vert="horz" wrap="square" anchor="ctr" anchorCtr="1"/>
        <a:lstStyle/>
        <a:p>
          <a:pPr>
            <a:defRPr sz="1400" b="0" i="0" u="none" strike="noStrike" kern="1200" spc="0" baseline="0">
              <a:ln w="3175">
                <a:solidFill>
                  <a:schemeClr val="tx1"/>
                </a:solidFill>
              </a:ln>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rgbClr val="FF0000"/>
              </a:solidFill>
              <a:ln w="19050">
                <a:solidFill>
                  <a:schemeClr val="tx1"/>
                </a:solidFill>
              </a:ln>
              <a:effectLst/>
            </c:spPr>
            <c:extLst>
              <c:ext xmlns:c16="http://schemas.microsoft.com/office/drawing/2014/chart" uri="{C3380CC4-5D6E-409C-BE32-E72D297353CC}">
                <c16:uniqueId val="{00000004-DB68-476F-BAF0-3DCDCFC55681}"/>
              </c:ext>
            </c:extLst>
          </c:dPt>
          <c:dPt>
            <c:idx val="1"/>
            <c:bubble3D val="0"/>
            <c:spPr>
              <a:solidFill>
                <a:srgbClr val="00B050"/>
              </a:solidFill>
              <a:ln w="19050">
                <a:solidFill>
                  <a:schemeClr val="tx1"/>
                </a:solidFill>
              </a:ln>
              <a:effectLst/>
            </c:spPr>
            <c:extLst>
              <c:ext xmlns:c16="http://schemas.microsoft.com/office/drawing/2014/chart" uri="{C3380CC4-5D6E-409C-BE32-E72D297353CC}">
                <c16:uniqueId val="{00000003-DB68-476F-BAF0-3DCDCFC55681}"/>
              </c:ext>
            </c:extLst>
          </c:dPt>
          <c:dLbls>
            <c:dLbl>
              <c:idx val="0"/>
              <c:tx>
                <c:rich>
                  <a:bodyPr/>
                  <a:lstStyle/>
                  <a:p>
                    <a:r>
                      <a:rPr lang="en-US">
                        <a:latin typeface="Arial" panose="020B0604020202020204" pitchFamily="34" charset="0"/>
                        <a:cs typeface="Arial" panose="020B0604020202020204" pitchFamily="34" charset="0"/>
                      </a:rPr>
                      <a:t>Direct</a:t>
                    </a:r>
                    <a:r>
                      <a:rPr lang="en-US" baseline="0">
                        <a:latin typeface="Arial" panose="020B0604020202020204" pitchFamily="34" charset="0"/>
                        <a:cs typeface="Arial" panose="020B0604020202020204" pitchFamily="34" charset="0"/>
                      </a:rPr>
                      <a:t> Expenditures (Accounted)
</a:t>
                    </a:r>
                    <a:fld id="{65716652-4FE7-4D6F-A0E0-983278F5DFF1}" type="VALUE">
                      <a:rPr lang="en-US" baseline="0">
                        <a:latin typeface="Arial" panose="020B0604020202020204" pitchFamily="34" charset="0"/>
                        <a:cs typeface="Arial" panose="020B0604020202020204" pitchFamily="34" charset="0"/>
                      </a:rPr>
                      <a:pPr/>
                      <a:t>[VALUE]</a:t>
                    </a:fld>
                    <a:r>
                      <a:rPr lang="en-US" baseline="0">
                        <a:latin typeface="Arial" panose="020B0604020202020204" pitchFamily="34" charset="0"/>
                        <a:cs typeface="Arial" panose="020B0604020202020204" pitchFamily="34" charset="0"/>
                      </a:rPr>
                      <a:t>
</a:t>
                    </a:r>
                    <a:fld id="{2E5A9866-E979-4FEB-9B8B-57AF2046FF63}" type="PERCENTAGE">
                      <a:rPr lang="en-US" baseline="0">
                        <a:latin typeface="Arial" panose="020B0604020202020204" pitchFamily="34" charset="0"/>
                        <a:cs typeface="Arial" panose="020B0604020202020204" pitchFamily="34" charset="0"/>
                      </a:rPr>
                      <a:pPr/>
                      <a:t>[PERCENTAGE]</a:t>
                    </a:fld>
                    <a:endParaRPr lang="en-US" baseline="0">
                      <a:latin typeface="Arial" panose="020B0604020202020204" pitchFamily="34" charset="0"/>
                      <a:cs typeface="Arial" panose="020B0604020202020204" pitchFamily="34" charset="0"/>
                    </a:endParaRPr>
                  </a:p>
                </c:rich>
              </c:tx>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B68-476F-BAF0-3DCDCFC55681}"/>
                </c:ext>
              </c:extLst>
            </c:dLbl>
            <c:dLbl>
              <c:idx val="1"/>
              <c:spPr>
                <a:noFill/>
                <a:ln>
                  <a:noFill/>
                </a:ln>
                <a:effectLst/>
              </c:spPr>
              <c:txPr>
                <a:bodyPr rot="0" spcFirstLastPara="1" vertOverflow="ellipsis" vert="horz" wrap="square" anchor="ctr" anchorCtr="1"/>
                <a:lstStyle/>
                <a:p>
                  <a:pPr>
                    <a:defRPr sz="900" b="0" i="0" u="none" strike="noStrike" kern="1200" baseline="0">
                      <a:ln w="3175">
                        <a:solidFill>
                          <a:schemeClr val="tx1"/>
                        </a:solidFill>
                      </a:ln>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B68-476F-BAF0-3DCDCFC55681}"/>
                </c:ext>
              </c:extLst>
            </c:dLbl>
            <c:spPr>
              <a:noFill/>
              <a:ln>
                <a:noFill/>
              </a:ln>
              <a:effectLst/>
            </c:spPr>
            <c:txPr>
              <a:bodyPr rot="0" spcFirstLastPara="1" vertOverflow="ellipsis" vert="horz" wrap="square" anchor="ctr" anchorCtr="1"/>
              <a:lstStyle/>
              <a:p>
                <a:pPr>
                  <a:defRPr sz="900" b="0" i="0" u="none" strike="noStrike" kern="1200" baseline="0">
                    <a:ln w="3175">
                      <a:solidFill>
                        <a:schemeClr val="tx1"/>
                      </a:solidFill>
                    </a:ln>
                    <a:solidFill>
                      <a:schemeClr val="tx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extLst>
                <c:ext xmlns:c15="http://schemas.microsoft.com/office/drawing/2012/chart" uri="{02D57815-91ED-43cb-92C2-25804820EDAC}">
                  <c15:fullRef>
                    <c15:sqref>'Ceiling Management Tool'!$H$30:$H$32</c15:sqref>
                  </c15:fullRef>
                </c:ext>
              </c:extLst>
              <c:f>'Ceiling Management Tool'!$H$31:$H$32</c:f>
              <c:strCache>
                <c:ptCount val="2"/>
                <c:pt idx="0">
                  <c:v>Direct Costs</c:v>
                </c:pt>
                <c:pt idx="1">
                  <c:v>Funds Remaining</c:v>
                </c:pt>
              </c:strCache>
            </c:strRef>
          </c:cat>
          <c:val>
            <c:numRef>
              <c:extLst>
                <c:ext xmlns:c15="http://schemas.microsoft.com/office/drawing/2012/chart" uri="{02D57815-91ED-43cb-92C2-25804820EDAC}">
                  <c15:fullRef>
                    <c15:sqref>'Ceiling Management Tool'!$I$30:$I$32</c15:sqref>
                  </c15:fullRef>
                </c:ext>
              </c:extLst>
              <c:f>'Ceiling Management Tool'!$I$31:$I$32</c:f>
              <c:numCache>
                <c:formatCode>"$"#,##0.00</c:formatCode>
                <c:ptCount val="2"/>
                <c:pt idx="0">
                  <c:v>0</c:v>
                </c:pt>
                <c:pt idx="1">
                  <c:v>5000000</c:v>
                </c:pt>
              </c:numCache>
            </c:numRef>
          </c:val>
          <c:extLst>
            <c:ext xmlns:c15="http://schemas.microsoft.com/office/drawing/2012/chart" uri="{02D57815-91ED-43cb-92C2-25804820EDAC}">
              <c15:categoryFilterExceptions>
                <c15:categoryFilterException>
                  <c15:sqref>'Ceiling Management Tool'!$I$30</c15:sqref>
                  <c15:dLbl>
                    <c:idx val="-1"/>
                    <c:tx>
                      <c:rich>
                        <a:bodyPr/>
                        <a:lstStyle/>
                        <a:p>
                          <a:r>
                            <a:rPr lang="en-US"/>
                            <a:t>Total Ceiling</a:t>
                          </a:r>
                          <a:endParaRPr lang="en-US" baseline="0"/>
                        </a:p>
                        <a:p>
                          <a:fld id="{63032C73-31EA-4C6B-ADC4-93EFA2A531A0}" type="VALUE">
                            <a:rPr lang="en-US"/>
                            <a:pPr/>
                            <a:t>[VALUE]</a:t>
                          </a:fld>
                          <a:endParaRPr lang="en-US" baseline="0"/>
                        </a:p>
                        <a:p>
                          <a:fld id="{6CDDA7F2-54B4-407D-9B77-8E1DB1D82D92}" type="PERCENTAGE">
                            <a:rPr lang="en-US"/>
                            <a:pPr/>
                            <a:t>[PERCENTAGE]</a:t>
                          </a:fld>
                          <a:endParaRPr lang="en-US"/>
                        </a:p>
                      </c:rich>
                    </c:tx>
                    <c:dLblPos val="outEnd"/>
                    <c:showLegendKey val="0"/>
                    <c:showVal val="1"/>
                    <c:showCatName val="1"/>
                    <c:showSerName val="0"/>
                    <c:showPercent val="1"/>
                    <c:showBubbleSize val="0"/>
                    <c:separator>
</c:separator>
                    <c:extLst>
                      <c:ext uri="{CE6537A1-D6FC-4f65-9D91-7224C49458BB}">
                        <c15:layout>
                          <c:manualLayout>
                            <c:w val="0.15207765440178841"/>
                            <c:h val="0.10793103448275861"/>
                          </c:manualLayout>
                        </c15:layout>
                        <c15:dlblFieldTable/>
                        <c15:showDataLabelsRange val="0"/>
                      </c:ext>
                      <c:ext xmlns:c16="http://schemas.microsoft.com/office/drawing/2014/chart" uri="{C3380CC4-5D6E-409C-BE32-E72D297353CC}">
                        <c16:uniqueId val="{00000004-D2E3-4352-BDF1-9052B7C09286}"/>
                      </c:ext>
                    </c:extLst>
                  </c15:dLbl>
                </c15:categoryFilterException>
              </c15:categoryFilterExceptions>
            </c:ext>
            <c:ext xmlns:c16="http://schemas.microsoft.com/office/drawing/2014/chart" uri="{C3380CC4-5D6E-409C-BE32-E72D297353CC}">
              <c16:uniqueId val="{00000000-DB68-476F-BAF0-3DCDCFC55681}"/>
            </c:ext>
          </c:extLst>
        </c:ser>
        <c:dLbls>
          <c:showLegendKey val="0"/>
          <c:showVal val="0"/>
          <c:showCatName val="0"/>
          <c:showSerName val="0"/>
          <c:showPercent val="0"/>
          <c:showBubbleSize val="0"/>
          <c:showLeaderLines val="0"/>
        </c:dLbls>
        <c:firstSliceAng val="0"/>
      </c:pieChart>
      <c:spPr>
        <a:blipFill>
          <a:blip xmlns:r="http://schemas.openxmlformats.org/officeDocument/2006/relationships" r:embed="rId3"/>
          <a:stretch>
            <a:fillRect/>
          </a:stretch>
        </a:blip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nchor="ctr" anchorCtr="0"/>
    <a:lstStyle/>
    <a:p>
      <a:pPr>
        <a:defRPr>
          <a:ln w="3175">
            <a:solidFill>
              <a:schemeClr val="tx1"/>
            </a:solidFill>
          </a:ln>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Standard Rates'!A1"/><Relationship Id="rId2" Type="http://schemas.openxmlformats.org/officeDocument/2006/relationships/hyperlink" Target="#'User''s Guide'!A1"/><Relationship Id="rId1" Type="http://schemas.openxmlformats.org/officeDocument/2006/relationships/image" Target="../media/image1.png"/><Relationship Id="rId6" Type="http://schemas.openxmlformats.org/officeDocument/2006/relationships/hyperlink" Target="https://uscg.sharepoint-mil.us/sites/NPFC-FOSCRResources/" TargetMode="External"/><Relationship Id="rId5" Type="http://schemas.openxmlformats.org/officeDocument/2006/relationships/image" Target="../media/image2.png"/><Relationship Id="rId4" Type="http://schemas.openxmlformats.org/officeDocument/2006/relationships/hyperlink" Target="#'Ceiling Management Too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roject Summary'!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Project Summary'!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hyperlink" Target="https://www.uscg.mil/Mariners/National-Pollution-Funds-Center/Documentation-Cost/e5136-Workbooks/" TargetMode="External"/><Relationship Id="rId1" Type="http://schemas.openxmlformats.org/officeDocument/2006/relationships/hyperlink" Target="#'Project Summary'!A1"/></Relationships>
</file>

<file path=xl/drawings/_rels/drawing6.xml.rels><?xml version="1.0" encoding="UTF-8" standalone="yes"?>
<Relationships xmlns="http://schemas.openxmlformats.org/package/2006/relationships"><Relationship Id="rId1" Type="http://schemas.openxmlformats.org/officeDocument/2006/relationships/hyperlink" Target="#'Project Summary'!A1"/></Relationships>
</file>

<file path=xl/drawings/drawing1.xml><?xml version="1.0" encoding="utf-8"?>
<xdr:wsDr xmlns:xdr="http://schemas.openxmlformats.org/drawingml/2006/spreadsheetDrawing" xmlns:a="http://schemas.openxmlformats.org/drawingml/2006/main">
  <xdr:twoCellAnchor editAs="oneCell">
    <xdr:from>
      <xdr:col>7</xdr:col>
      <xdr:colOff>137160</xdr:colOff>
      <xdr:row>1</xdr:row>
      <xdr:rowOff>27214</xdr:rowOff>
    </xdr:from>
    <xdr:to>
      <xdr:col>7</xdr:col>
      <xdr:colOff>1093170</xdr:colOff>
      <xdr:row>5</xdr:row>
      <xdr:rowOff>118702</xdr:rowOff>
    </xdr:to>
    <xdr:pic>
      <xdr:nvPicPr>
        <xdr:cNvPr id="17" name="Picture 16">
          <a:extLst>
            <a:ext uri="{FF2B5EF4-FFF2-40B4-BE49-F238E27FC236}">
              <a16:creationId xmlns:a16="http://schemas.microsoft.com/office/drawing/2014/main" id="{FCDAB114-93A3-9820-B88B-568F02789C3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alphaModFix amt="54000"/>
          <a:extLst>
            <a:ext uri="{28A0092B-C50C-407E-A947-70E740481C1C}">
              <a14:useLocalDpi xmlns:a14="http://schemas.microsoft.com/office/drawing/2010/main" val="0"/>
            </a:ext>
          </a:extLst>
        </a:blip>
        <a:stretch>
          <a:fillRect/>
        </a:stretch>
      </xdr:blipFill>
      <xdr:spPr>
        <a:xfrm>
          <a:off x="5556885" y="408214"/>
          <a:ext cx="956010" cy="1005888"/>
        </a:xfrm>
        <a:prstGeom prst="rect">
          <a:avLst/>
        </a:prstGeom>
      </xdr:spPr>
    </xdr:pic>
    <xdr:clientData/>
  </xdr:twoCellAnchor>
  <xdr:twoCellAnchor>
    <xdr:from>
      <xdr:col>1</xdr:col>
      <xdr:colOff>536791</xdr:colOff>
      <xdr:row>40</xdr:row>
      <xdr:rowOff>125797</xdr:rowOff>
    </xdr:from>
    <xdr:to>
      <xdr:col>2</xdr:col>
      <xdr:colOff>705973</xdr:colOff>
      <xdr:row>42</xdr:row>
      <xdr:rowOff>147116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7A4B3815-980A-7513-187B-91BCD2492599}"/>
            </a:ext>
          </a:extLst>
        </xdr:cNvPr>
        <xdr:cNvSpPr/>
      </xdr:nvSpPr>
      <xdr:spPr bwMode="auto">
        <a:xfrm>
          <a:off x="1033748" y="7171536"/>
          <a:ext cx="1428138" cy="352623"/>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000" b="1">
              <a:latin typeface="Arial" panose="020B0604020202020204" pitchFamily="34" charset="0"/>
              <a:cs typeface="Arial" panose="020B0604020202020204" pitchFamily="34" charset="0"/>
            </a:rPr>
            <a:t>5136 User Guide </a:t>
          </a:r>
        </a:p>
        <a:p>
          <a:pPr algn="ctr"/>
          <a:r>
            <a:rPr lang="en-US" sz="1000" u="sng">
              <a:latin typeface="Arial" panose="020B0604020202020204" pitchFamily="34" charset="0"/>
              <a:cs typeface="Arial" panose="020B0604020202020204" pitchFamily="34" charset="0"/>
            </a:rPr>
            <a:t>Click Here</a:t>
          </a:r>
        </a:p>
      </xdr:txBody>
    </xdr:sp>
    <xdr:clientData/>
  </xdr:twoCellAnchor>
  <xdr:twoCellAnchor>
    <xdr:from>
      <xdr:col>6</xdr:col>
      <xdr:colOff>541485</xdr:colOff>
      <xdr:row>40</xdr:row>
      <xdr:rowOff>121795</xdr:rowOff>
    </xdr:from>
    <xdr:to>
      <xdr:col>7</xdr:col>
      <xdr:colOff>722460</xdr:colOff>
      <xdr:row>42</xdr:row>
      <xdr:rowOff>142695</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24C93063-D3D3-46EF-9FFE-81A4846EE440}"/>
            </a:ext>
          </a:extLst>
        </xdr:cNvPr>
        <xdr:cNvSpPr/>
      </xdr:nvSpPr>
      <xdr:spPr bwMode="auto">
        <a:xfrm>
          <a:off x="5522094" y="7167534"/>
          <a:ext cx="1423366" cy="352204"/>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000" b="1">
              <a:latin typeface="Arial" panose="020B0604020202020204" pitchFamily="34" charset="0"/>
              <a:cs typeface="Arial" panose="020B0604020202020204" pitchFamily="34" charset="0"/>
            </a:rPr>
            <a:t>Standard Rate List </a:t>
          </a:r>
          <a:r>
            <a:rPr lang="en-US" sz="1000" u="sng">
              <a:latin typeface="Arial" panose="020B0604020202020204" pitchFamily="34" charset="0"/>
              <a:cs typeface="Arial" panose="020B0604020202020204" pitchFamily="34" charset="0"/>
            </a:rPr>
            <a:t>Click Here</a:t>
          </a:r>
        </a:p>
      </xdr:txBody>
    </xdr:sp>
    <xdr:clientData/>
  </xdr:twoCellAnchor>
  <xdr:twoCellAnchor>
    <xdr:from>
      <xdr:col>2</xdr:col>
      <xdr:colOff>1202497</xdr:colOff>
      <xdr:row>40</xdr:row>
      <xdr:rowOff>124219</xdr:rowOff>
    </xdr:from>
    <xdr:to>
      <xdr:col>6</xdr:col>
      <xdr:colOff>35912</xdr:colOff>
      <xdr:row>42</xdr:row>
      <xdr:rowOff>145119</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C855DF46-B61A-45EF-BFEC-317813F58D98}"/>
            </a:ext>
          </a:extLst>
        </xdr:cNvPr>
        <xdr:cNvSpPr/>
      </xdr:nvSpPr>
      <xdr:spPr bwMode="auto">
        <a:xfrm>
          <a:off x="2958410" y="7169958"/>
          <a:ext cx="2058111" cy="352204"/>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000" b="1">
              <a:latin typeface="Arial" panose="020B0604020202020204" pitchFamily="34" charset="0"/>
              <a:cs typeface="Arial" panose="020B0604020202020204" pitchFamily="34" charset="0"/>
            </a:rPr>
            <a:t>Ceiling Management Tool</a:t>
          </a:r>
        </a:p>
        <a:p>
          <a:pPr algn="ctr"/>
          <a:r>
            <a:rPr lang="en-US" sz="1000" b="0" u="sng">
              <a:latin typeface="Arial" panose="020B0604020202020204" pitchFamily="34" charset="0"/>
              <a:cs typeface="Arial" panose="020B0604020202020204" pitchFamily="34" charset="0"/>
            </a:rPr>
            <a:t>C</a:t>
          </a:r>
          <a:r>
            <a:rPr lang="en-US" sz="1000" u="sng">
              <a:latin typeface="Arial" panose="020B0604020202020204" pitchFamily="34" charset="0"/>
              <a:cs typeface="Arial" panose="020B0604020202020204" pitchFamily="34" charset="0"/>
            </a:rPr>
            <a:t>lick Here</a:t>
          </a:r>
        </a:p>
      </xdr:txBody>
    </xdr:sp>
    <xdr:clientData/>
  </xdr:twoCellAnchor>
  <xdr:twoCellAnchor>
    <xdr:from>
      <xdr:col>0</xdr:col>
      <xdr:colOff>495300</xdr:colOff>
      <xdr:row>0</xdr:row>
      <xdr:rowOff>361461</xdr:rowOff>
    </xdr:from>
    <xdr:to>
      <xdr:col>8</xdr:col>
      <xdr:colOff>12095</xdr:colOff>
      <xdr:row>36</xdr:row>
      <xdr:rowOff>375920</xdr:rowOff>
    </xdr:to>
    <xdr:sp macro="" textlink="">
      <xdr:nvSpPr>
        <xdr:cNvPr id="3" name="Rounded Rectangle 2">
          <a:extLst>
            <a:ext uri="{FF2B5EF4-FFF2-40B4-BE49-F238E27FC236}">
              <a16:creationId xmlns:a16="http://schemas.microsoft.com/office/drawing/2014/main" id="{97829629-64A5-0C5C-702A-4DEE5C69FAE7}"/>
            </a:ext>
            <a:ext uri="{C183D7F6-B498-43B3-948B-1728B52AA6E4}">
              <adec:decorative xmlns:adec="http://schemas.microsoft.com/office/drawing/2017/decorative" val="1"/>
            </a:ext>
          </a:extLst>
        </xdr:cNvPr>
        <xdr:cNvSpPr/>
      </xdr:nvSpPr>
      <xdr:spPr bwMode="auto">
        <a:xfrm>
          <a:off x="495300" y="361461"/>
          <a:ext cx="7014875" cy="6455899"/>
        </a:xfrm>
        <a:prstGeom prst="roundRect">
          <a:avLst>
            <a:gd name="adj" fmla="val 2028"/>
          </a:avLst>
        </a:prstGeom>
        <a:noFill/>
        <a:ln w="381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0</xdr:col>
      <xdr:colOff>424719</xdr:colOff>
      <xdr:row>38</xdr:row>
      <xdr:rowOff>55245</xdr:rowOff>
    </xdr:from>
    <xdr:to>
      <xdr:col>8</xdr:col>
      <xdr:colOff>14655</xdr:colOff>
      <xdr:row>47</xdr:row>
      <xdr:rowOff>28575</xdr:rowOff>
    </xdr:to>
    <xdr:sp macro="" textlink="">
      <xdr:nvSpPr>
        <xdr:cNvPr id="4" name="Rounded Rectangle 3">
          <a:extLst>
            <a:ext uri="{FF2B5EF4-FFF2-40B4-BE49-F238E27FC236}">
              <a16:creationId xmlns:a16="http://schemas.microsoft.com/office/drawing/2014/main" id="{723A465D-1041-E241-9D42-1B43769BAEB4}"/>
            </a:ext>
            <a:ext uri="{C183D7F6-B498-43B3-948B-1728B52AA6E4}">
              <adec:decorative xmlns:adec="http://schemas.microsoft.com/office/drawing/2017/decorative" val="1"/>
            </a:ext>
          </a:extLst>
        </xdr:cNvPr>
        <xdr:cNvSpPr/>
      </xdr:nvSpPr>
      <xdr:spPr bwMode="auto">
        <a:xfrm>
          <a:off x="424719" y="6875145"/>
          <a:ext cx="6105036" cy="1392555"/>
        </a:xfrm>
        <a:prstGeom prst="roundRect">
          <a:avLst>
            <a:gd name="adj" fmla="val 8903"/>
          </a:avLst>
        </a:prstGeom>
        <a:noFill/>
        <a:ln w="381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1</xdr:col>
      <xdr:colOff>52910</xdr:colOff>
      <xdr:row>1</xdr:row>
      <xdr:rowOff>32569</xdr:rowOff>
    </xdr:from>
    <xdr:to>
      <xdr:col>1</xdr:col>
      <xdr:colOff>1045116</xdr:colOff>
      <xdr:row>5</xdr:row>
      <xdr:rowOff>117632</xdr:rowOff>
    </xdr:to>
    <xdr:pic>
      <xdr:nvPicPr>
        <xdr:cNvPr id="19" name="Picture 18">
          <a:extLst>
            <a:ext uri="{FF2B5EF4-FFF2-40B4-BE49-F238E27FC236}">
              <a16:creationId xmlns:a16="http://schemas.microsoft.com/office/drawing/2014/main" id="{AABEC311-0738-6917-6EC1-81F53AEEFAD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cstate="print">
          <a:alphaModFix amt="54000"/>
          <a:extLst>
            <a:ext uri="{28A0092B-C50C-407E-A947-70E740481C1C}">
              <a14:useLocalDpi xmlns:a14="http://schemas.microsoft.com/office/drawing/2010/main" val="0"/>
            </a:ext>
          </a:extLst>
        </a:blip>
        <a:stretch>
          <a:fillRect/>
        </a:stretch>
      </xdr:blipFill>
      <xdr:spPr>
        <a:xfrm>
          <a:off x="481535" y="413569"/>
          <a:ext cx="992206" cy="999463"/>
        </a:xfrm>
        <a:prstGeom prst="rect">
          <a:avLst/>
        </a:prstGeom>
      </xdr:spPr>
    </xdr:pic>
    <xdr:clientData/>
  </xdr:twoCellAnchor>
  <xdr:twoCellAnchor>
    <xdr:from>
      <xdr:col>3</xdr:col>
      <xdr:colOff>9525</xdr:colOff>
      <xdr:row>43</xdr:row>
      <xdr:rowOff>152400</xdr:rowOff>
    </xdr:from>
    <xdr:to>
      <xdr:col>6</xdr:col>
      <xdr:colOff>38100</xdr:colOff>
      <xdr:row>46</xdr:row>
      <xdr:rowOff>9525</xdr:rowOff>
    </xdr:to>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E283B22A-C1F1-4F87-9EC3-6A2CE9630574}"/>
            </a:ext>
          </a:extLst>
        </xdr:cNvPr>
        <xdr:cNvSpPr/>
      </xdr:nvSpPr>
      <xdr:spPr bwMode="auto">
        <a:xfrm>
          <a:off x="2619375" y="7743825"/>
          <a:ext cx="1752600" cy="342900"/>
        </a:xfrm>
        <a:prstGeom prst="roundRect">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r>
            <a:rPr lang="en-US" sz="1000" b="1">
              <a:latin typeface="Arial" panose="020B0604020202020204" pitchFamily="34" charset="0"/>
              <a:cs typeface="Arial" panose="020B0604020202020204" pitchFamily="34" charset="0"/>
            </a:rPr>
            <a:t>NPFC</a:t>
          </a:r>
          <a:r>
            <a:rPr lang="en-US" sz="1000" b="1" baseline="0">
              <a:latin typeface="Arial" panose="020B0604020202020204" pitchFamily="34" charset="0"/>
              <a:cs typeface="Arial" panose="020B0604020202020204" pitchFamily="34" charset="0"/>
            </a:rPr>
            <a:t> FOSCR SharePoint Page</a:t>
          </a:r>
        </a:p>
        <a:p>
          <a:pPr algn="ctr"/>
          <a:r>
            <a:rPr lang="en-US" sz="1000" b="1" u="sng" baseline="0">
              <a:latin typeface="Arial" panose="020B0604020202020204" pitchFamily="34" charset="0"/>
              <a:cs typeface="Arial" panose="020B0604020202020204" pitchFamily="34" charset="0"/>
            </a:rPr>
            <a:t>Click Here</a:t>
          </a:r>
          <a:endParaRPr lang="en-US" sz="1000" b="1" u="sng">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3733800</xdr:colOff>
      <xdr:row>0</xdr:row>
      <xdr:rowOff>269875</xdr:rowOff>
    </xdr:from>
    <xdr:to>
      <xdr:col>1</xdr:col>
      <xdr:colOff>5102226</xdr:colOff>
      <xdr:row>2</xdr:row>
      <xdr:rowOff>92075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57B7D05-F74B-4752-957E-59ED5C351C51}"/>
            </a:ext>
          </a:extLst>
        </xdr:cNvPr>
        <xdr:cNvSpPr/>
      </xdr:nvSpPr>
      <xdr:spPr bwMode="auto">
        <a:xfrm>
          <a:off x="9115425" y="269875"/>
          <a:ext cx="1368426" cy="488950"/>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100">
              <a:latin typeface="Arial" panose="020B0604020202020204" pitchFamily="34" charset="0"/>
              <a:cs typeface="Arial" panose="020B0604020202020204" pitchFamily="34" charset="0"/>
            </a:rPr>
            <a:t>Return to Project Summary</a:t>
          </a:r>
        </a:p>
      </xdr:txBody>
    </xdr:sp>
    <xdr:clientData/>
  </xdr:twoCellAnchor>
  <xdr:twoCellAnchor>
    <xdr:from>
      <xdr:col>0</xdr:col>
      <xdr:colOff>4352925</xdr:colOff>
      <xdr:row>15</xdr:row>
      <xdr:rowOff>57150</xdr:rowOff>
    </xdr:from>
    <xdr:to>
      <xdr:col>1</xdr:col>
      <xdr:colOff>958768</xdr:colOff>
      <xdr:row>15</xdr:row>
      <xdr:rowOff>1453255</xdr:rowOff>
    </xdr:to>
    <xdr:grpSp>
      <xdr:nvGrpSpPr>
        <xdr:cNvPr id="3" name="Group 2" descr="Paste Value Image">
          <a:extLst>
            <a:ext uri="{FF2B5EF4-FFF2-40B4-BE49-F238E27FC236}">
              <a16:creationId xmlns:a16="http://schemas.microsoft.com/office/drawing/2014/main" id="{23C05D07-DEDB-4C71-A058-C0CAC33D4534}"/>
            </a:ext>
          </a:extLst>
        </xdr:cNvPr>
        <xdr:cNvGrpSpPr/>
      </xdr:nvGrpSpPr>
      <xdr:grpSpPr>
        <a:xfrm>
          <a:off x="4352925" y="4552950"/>
          <a:ext cx="1987468" cy="1396105"/>
          <a:chOff x="6972300" y="4143375"/>
          <a:chExt cx="1987468" cy="1396105"/>
        </a:xfrm>
      </xdr:grpSpPr>
      <xdr:pic>
        <xdr:nvPicPr>
          <xdr:cNvPr id="4" name="Picture 3">
            <a:extLst>
              <a:ext uri="{FF2B5EF4-FFF2-40B4-BE49-F238E27FC236}">
                <a16:creationId xmlns:a16="http://schemas.microsoft.com/office/drawing/2014/main" id="{B15A3656-5F94-E724-433A-4F24C69FE1E5}"/>
              </a:ext>
            </a:extLst>
          </xdr:cNvPr>
          <xdr:cNvPicPr>
            <a:picLocks noChangeAspect="1"/>
          </xdr:cNvPicPr>
        </xdr:nvPicPr>
        <xdr:blipFill>
          <a:blip xmlns:r="http://schemas.openxmlformats.org/officeDocument/2006/relationships" r:embed="rId2"/>
          <a:stretch>
            <a:fillRect/>
          </a:stretch>
        </xdr:blipFill>
        <xdr:spPr>
          <a:xfrm>
            <a:off x="6972300" y="4143375"/>
            <a:ext cx="1987468" cy="1396105"/>
          </a:xfrm>
          <a:prstGeom prst="rect">
            <a:avLst/>
          </a:prstGeom>
        </xdr:spPr>
      </xdr:pic>
      <xdr:pic>
        <xdr:nvPicPr>
          <xdr:cNvPr id="5" name="Picture 4">
            <a:extLst>
              <a:ext uri="{FF2B5EF4-FFF2-40B4-BE49-F238E27FC236}">
                <a16:creationId xmlns:a16="http://schemas.microsoft.com/office/drawing/2014/main" id="{0407D0B9-09EC-59EC-AA24-5D3E3D41C7AC}"/>
              </a:ext>
            </a:extLst>
          </xdr:cNvPr>
          <xdr:cNvPicPr>
            <a:picLocks noChangeAspect="1"/>
          </xdr:cNvPicPr>
        </xdr:nvPicPr>
        <xdr:blipFill>
          <a:blip xmlns:r="http://schemas.openxmlformats.org/officeDocument/2006/relationships" r:embed="rId3"/>
          <a:stretch>
            <a:fillRect/>
          </a:stretch>
        </xdr:blipFill>
        <xdr:spPr>
          <a:xfrm>
            <a:off x="7534275" y="4914900"/>
            <a:ext cx="304826" cy="384081"/>
          </a:xfrm>
          <a:prstGeom prst="rect">
            <a:avLst/>
          </a:prstGeom>
        </xdr:spPr>
      </xdr:pic>
    </xdr:grpSp>
    <xdr:clientData/>
  </xdr:twoCellAnchor>
  <xdr:twoCellAnchor>
    <xdr:from>
      <xdr:col>1</xdr:col>
      <xdr:colOff>790575</xdr:colOff>
      <xdr:row>19</xdr:row>
      <xdr:rowOff>476251</xdr:rowOff>
    </xdr:from>
    <xdr:to>
      <xdr:col>1</xdr:col>
      <xdr:colOff>2228850</xdr:colOff>
      <xdr:row>19</xdr:row>
      <xdr:rowOff>914401</xdr:rowOff>
    </xdr:to>
    <xdr:grpSp>
      <xdr:nvGrpSpPr>
        <xdr:cNvPr id="6" name="Group 5">
          <a:extLst>
            <a:ext uri="{FF2B5EF4-FFF2-40B4-BE49-F238E27FC236}">
              <a16:creationId xmlns:a16="http://schemas.microsoft.com/office/drawing/2014/main" id="{A4A82EB6-AF30-4150-2A6D-60299A17D5A7}"/>
            </a:ext>
            <a:ext uri="{C183D7F6-B498-43B3-948B-1728B52AA6E4}">
              <adec:decorative xmlns:adec="http://schemas.microsoft.com/office/drawing/2017/decorative" val="1"/>
            </a:ext>
          </a:extLst>
        </xdr:cNvPr>
        <xdr:cNvGrpSpPr/>
      </xdr:nvGrpSpPr>
      <xdr:grpSpPr>
        <a:xfrm>
          <a:off x="6172200" y="8601076"/>
          <a:ext cx="1438275" cy="438150"/>
          <a:chOff x="0" y="0"/>
          <a:chExt cx="1819275" cy="561975"/>
        </a:xfrm>
      </xdr:grpSpPr>
      <xdr:pic>
        <xdr:nvPicPr>
          <xdr:cNvPr id="7" name="Picture 6" descr="Signature types Adobe">
            <a:extLst>
              <a:ext uri="{FF2B5EF4-FFF2-40B4-BE49-F238E27FC236}">
                <a16:creationId xmlns:a16="http://schemas.microsoft.com/office/drawing/2014/main" id="{7BE987D7-385D-3F16-A061-8C53DACD6C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016" t="22936" r="12705" b="23853"/>
          <a:stretch/>
        </xdr:blipFill>
        <xdr:spPr bwMode="auto">
          <a:xfrm>
            <a:off x="0" y="9525"/>
            <a:ext cx="1819275" cy="552450"/>
          </a:xfrm>
          <a:prstGeom prst="rect">
            <a:avLst/>
          </a:prstGeom>
          <a:ln w="12700">
            <a:solidFill>
              <a:schemeClr val="tx1"/>
            </a:solidFill>
          </a:ln>
          <a:extLst>
            <a:ext uri="{53640926-AAD7-44D8-BBD7-CCE9431645EC}">
              <a14:shadowObscured xmlns:a14="http://schemas.microsoft.com/office/drawing/2010/main"/>
            </a:ext>
          </a:extLst>
        </xdr:spPr>
      </xdr:pic>
      <xdr:sp macro="" textlink="">
        <xdr:nvSpPr>
          <xdr:cNvPr id="8" name="Rectangle 7">
            <a:extLst>
              <a:ext uri="{FF2B5EF4-FFF2-40B4-BE49-F238E27FC236}">
                <a16:creationId xmlns:a16="http://schemas.microsoft.com/office/drawing/2014/main" id="{B0EEF31E-96D9-9412-B018-DC9723909BC9}"/>
              </a:ext>
            </a:extLst>
          </xdr:cNvPr>
          <xdr:cNvSpPr/>
        </xdr:nvSpPr>
        <xdr:spPr>
          <a:xfrm>
            <a:off x="1276350" y="0"/>
            <a:ext cx="542925" cy="542925"/>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xdr:colOff>
      <xdr:row>16</xdr:row>
      <xdr:rowOff>0</xdr:rowOff>
    </xdr:from>
    <xdr:to>
      <xdr:col>10</xdr:col>
      <xdr:colOff>0</xdr:colOff>
      <xdr:row>50</xdr:row>
      <xdr:rowOff>0</xdr:rowOff>
    </xdr:to>
    <xdr:graphicFrame macro="">
      <xdr:nvGraphicFramePr>
        <xdr:cNvPr id="5" name="Chart 4">
          <a:extLst>
            <a:ext uri="{FF2B5EF4-FFF2-40B4-BE49-F238E27FC236}">
              <a16:creationId xmlns:a16="http://schemas.microsoft.com/office/drawing/2014/main" id="{51E1A44B-3411-F669-1756-477EF698BB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187187</xdr:colOff>
      <xdr:row>1</xdr:row>
      <xdr:rowOff>18222</xdr:rowOff>
    </xdr:from>
    <xdr:to>
      <xdr:col>12</xdr:col>
      <xdr:colOff>1261442</xdr:colOff>
      <xdr:row>2</xdr:row>
      <xdr:rowOff>250550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7A7FCDD-EE8F-444D-B06C-848666A7CE0F}"/>
            </a:ext>
          </a:extLst>
        </xdr:cNvPr>
        <xdr:cNvSpPr/>
      </xdr:nvSpPr>
      <xdr:spPr bwMode="auto">
        <a:xfrm>
          <a:off x="10987709" y="192157"/>
          <a:ext cx="1074255" cy="397980"/>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900">
              <a:latin typeface="Arial" panose="020B0604020202020204" pitchFamily="34" charset="0"/>
              <a:cs typeface="Arial" panose="020B0604020202020204" pitchFamily="34" charset="0"/>
            </a:rPr>
            <a:t>Return to Project Summary</a:t>
          </a:r>
        </a:p>
      </xdr:txBody>
    </xdr:sp>
    <xdr:clientData/>
  </xdr:twoCellAnchor>
  <xdr:twoCellAnchor>
    <xdr:from>
      <xdr:col>12</xdr:col>
      <xdr:colOff>115957</xdr:colOff>
      <xdr:row>3</xdr:row>
      <xdr:rowOff>41413</xdr:rowOff>
    </xdr:from>
    <xdr:to>
      <xdr:col>17</xdr:col>
      <xdr:colOff>422413</xdr:colOff>
      <xdr:row>18</xdr:row>
      <xdr:rowOff>49695</xdr:rowOff>
    </xdr:to>
    <xdr:sp macro="" textlink="">
      <xdr:nvSpPr>
        <xdr:cNvPr id="3" name="TextBox 2">
          <a:extLst>
            <a:ext uri="{FF2B5EF4-FFF2-40B4-BE49-F238E27FC236}">
              <a16:creationId xmlns:a16="http://schemas.microsoft.com/office/drawing/2014/main" id="{0EFE67B9-008C-60A6-BA6C-74164774F199}"/>
            </a:ext>
          </a:extLst>
        </xdr:cNvPr>
        <xdr:cNvSpPr txBox="1"/>
      </xdr:nvSpPr>
      <xdr:spPr>
        <a:xfrm>
          <a:off x="10576892" y="687456"/>
          <a:ext cx="4373217" cy="2584174"/>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07000"/>
            </a:lnSpc>
            <a:spcBef>
              <a:spcPts val="0"/>
            </a:spcBef>
            <a:spcAft>
              <a:spcPts val="800"/>
            </a:spcAft>
          </a:pPr>
          <a:r>
            <a:rPr lang="en-US" sz="1100" b="1">
              <a:effectLst/>
              <a:latin typeface="Calibri" panose="020F0502020204030204" pitchFamily="34" charset="0"/>
              <a:ea typeface="Calibri" panose="020F0502020204030204" pitchFamily="34" charset="0"/>
              <a:cs typeface="Times New Roman" panose="02020603050405020304" pitchFamily="18" charset="0"/>
            </a:rPr>
            <a:t>User Guide for Ceiling Management tool</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This tool is meant as a briefing tool and calculator to manage the Federal Project Ceiling.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To use: </a:t>
          </a:r>
        </a:p>
        <a:p>
          <a:pPr marL="342900" marR="0" lvl="0" indent="-342900">
            <a:lnSpc>
              <a:spcPct val="107000"/>
            </a:lnSpc>
            <a:spcBef>
              <a:spcPts val="0"/>
            </a:spcBef>
            <a:spcAft>
              <a:spcPts val="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Have Direct Expenditures on Daily sheets.</a:t>
          </a:r>
        </a:p>
        <a:p>
          <a:pPr marL="342900" marR="0" lvl="0" indent="-342900">
            <a:lnSpc>
              <a:spcPct val="107000"/>
            </a:lnSpc>
            <a:spcBef>
              <a:spcPts val="0"/>
            </a:spcBef>
            <a:spcAft>
              <a:spcPts val="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Enter Data into Tan Cells.</a:t>
          </a:r>
        </a:p>
        <a:p>
          <a:pPr marL="342900" marR="0" lvl="0" indent="-342900">
            <a:lnSpc>
              <a:spcPct val="107000"/>
            </a:lnSpc>
            <a:spcBef>
              <a:spcPts val="0"/>
            </a:spcBef>
            <a:spcAft>
              <a:spcPts val="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Insert Command Notes as needed.  </a:t>
          </a:r>
        </a:p>
        <a:p>
          <a:pPr marL="342900" marR="0" lvl="0" indent="-342900">
            <a:lnSpc>
              <a:spcPct val="107000"/>
            </a:lnSpc>
            <a:spcBef>
              <a:spcPts val="0"/>
            </a:spcBef>
            <a:spcAft>
              <a:spcPts val="800"/>
            </a:spcAft>
            <a:buFont typeface="+mj-lt"/>
            <a:buAutoNum type="arabicPeriod"/>
          </a:pPr>
          <a:r>
            <a:rPr lang="en-US" sz="1100">
              <a:effectLst/>
              <a:latin typeface="Calibri" panose="020F0502020204030204" pitchFamily="34" charset="0"/>
              <a:ea typeface="Calibri" panose="020F0502020204030204" pitchFamily="34" charset="0"/>
              <a:cs typeface="Times New Roman" panose="02020603050405020304" pitchFamily="18" charset="0"/>
            </a:rPr>
            <a:t>Print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Note: Sheet Print Area is set to only print Remaining Funds Chart.</a:t>
          </a:r>
        </a:p>
        <a:p>
          <a:pPr marL="0" marR="0">
            <a:lnSpc>
              <a:spcPct val="107000"/>
            </a:lnSpc>
            <a:spcBef>
              <a:spcPts val="0"/>
            </a:spcBef>
            <a:spcAft>
              <a:spcPts val="800"/>
            </a:spcAft>
          </a:pPr>
          <a:r>
            <a:rPr lang="en-US" sz="1800" b="1">
              <a:effectLst/>
              <a:latin typeface="Calibri" panose="020F0502020204030204" pitchFamily="34" charset="0"/>
              <a:ea typeface="Calibri" panose="020F0502020204030204" pitchFamily="34" charset="0"/>
              <a:cs typeface="Times New Roman" panose="02020603050405020304" pitchFamily="18" charset="0"/>
            </a:rPr>
            <a:t>*</a:t>
          </a:r>
          <a:r>
            <a:rPr lang="en-US" sz="1100">
              <a:effectLst/>
              <a:latin typeface="Calibri" panose="020F0502020204030204" pitchFamily="34" charset="0"/>
              <a:ea typeface="Calibri" panose="020F0502020204030204" pitchFamily="34" charset="0"/>
              <a:cs typeface="Times New Roman" panose="02020603050405020304" pitchFamily="18" charset="0"/>
            </a:rPr>
            <a:t>Billable Costs subject to NPFC Review. </a:t>
          </a:r>
        </a:p>
        <a:p>
          <a:endParaRPr lang="en-US"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0.77735</cdr:x>
      <cdr:y>0.13448</cdr:y>
    </cdr:from>
    <cdr:to>
      <cdr:x>0.97336</cdr:x>
      <cdr:y>0.3</cdr:y>
    </cdr:to>
    <cdr:sp macro="" textlink="">
      <cdr:nvSpPr>
        <cdr:cNvPr id="2" name="TextBox 1">
          <a:extLst xmlns:a="http://schemas.openxmlformats.org/drawingml/2006/main">
            <a:ext uri="{FF2B5EF4-FFF2-40B4-BE49-F238E27FC236}">
              <a16:creationId xmlns:a16="http://schemas.microsoft.com/office/drawing/2014/main" id="{2D2035E2-30E7-801C-AEB8-4EFD83F34F37}"/>
            </a:ext>
          </a:extLst>
        </cdr:cNvPr>
        <cdr:cNvSpPr txBox="1"/>
      </cdr:nvSpPr>
      <cdr:spPr>
        <a:xfrm xmlns:a="http://schemas.openxmlformats.org/drawingml/2006/main">
          <a:off x="7781926" y="742950"/>
          <a:ext cx="196215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0.80685</cdr:x>
      <cdr:y>0.11207</cdr:y>
    </cdr:from>
    <cdr:to>
      <cdr:x>0.89819</cdr:x>
      <cdr:y>0.27759</cdr:y>
    </cdr:to>
    <cdr:sp macro="" textlink="">
      <cdr:nvSpPr>
        <cdr:cNvPr id="3" name="TextBox 2">
          <a:extLst xmlns:a="http://schemas.openxmlformats.org/drawingml/2006/main">
            <a:ext uri="{FF2B5EF4-FFF2-40B4-BE49-F238E27FC236}">
              <a16:creationId xmlns:a16="http://schemas.microsoft.com/office/drawing/2014/main" id="{EB9FEEAD-2E15-DB9F-7F64-9E69AB05EA9F}"/>
            </a:ext>
          </a:extLst>
        </cdr:cNvPr>
        <cdr:cNvSpPr txBox="1"/>
      </cdr:nvSpPr>
      <cdr:spPr>
        <a:xfrm xmlns:a="http://schemas.openxmlformats.org/drawingml/2006/main">
          <a:off x="8077201" y="6191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176893</xdr:colOff>
      <xdr:row>3</xdr:row>
      <xdr:rowOff>131537</xdr:rowOff>
    </xdr:from>
    <xdr:to>
      <xdr:col>5</xdr:col>
      <xdr:colOff>421820</xdr:colOff>
      <xdr:row>6</xdr:row>
      <xdr:rowOff>187326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6D85F29-6AF5-46E4-8E3B-369A0E42D037}"/>
            </a:ext>
          </a:extLst>
        </xdr:cNvPr>
        <xdr:cNvSpPr/>
      </xdr:nvSpPr>
      <xdr:spPr bwMode="auto">
        <a:xfrm>
          <a:off x="6068786" y="934358"/>
          <a:ext cx="4884963" cy="749754"/>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500">
              <a:latin typeface="Arial" panose="020B0604020202020204" pitchFamily="34" charset="0"/>
              <a:cs typeface="Arial" panose="020B0604020202020204" pitchFamily="34" charset="0"/>
            </a:rPr>
            <a:t>Return to Project Summary</a:t>
          </a:r>
        </a:p>
      </xdr:txBody>
    </xdr:sp>
    <xdr:clientData/>
  </xdr:twoCellAnchor>
  <xdr:twoCellAnchor>
    <xdr:from>
      <xdr:col>3</xdr:col>
      <xdr:colOff>204107</xdr:colOff>
      <xdr:row>7</xdr:row>
      <xdr:rowOff>231320</xdr:rowOff>
    </xdr:from>
    <xdr:to>
      <xdr:col>5</xdr:col>
      <xdr:colOff>408214</xdr:colOff>
      <xdr:row>11</xdr:row>
      <xdr:rowOff>27214</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C5012AC6-11F1-4BFC-A446-D6EC47B63966}"/>
            </a:ext>
          </a:extLst>
        </xdr:cNvPr>
        <xdr:cNvSpPr/>
      </xdr:nvSpPr>
      <xdr:spPr bwMode="auto">
        <a:xfrm>
          <a:off x="6096000" y="1959427"/>
          <a:ext cx="4844143" cy="721180"/>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500">
              <a:latin typeface="Arial" panose="020B0604020202020204" pitchFamily="34" charset="0"/>
              <a:cs typeface="Arial" panose="020B0604020202020204" pitchFamily="34" charset="0"/>
            </a:rPr>
            <a:t>Standard Rate COMDTINST</a:t>
          </a:r>
        </a:p>
        <a:p>
          <a:pPr algn="ctr"/>
          <a:r>
            <a:rPr lang="en-US" sz="1500">
              <a:latin typeface="Arial" panose="020B0604020202020204" pitchFamily="34" charset="0"/>
              <a:cs typeface="Arial" panose="020B0604020202020204" pitchFamily="34" charset="0"/>
            </a:rPr>
            <a:t>Link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253094</xdr:colOff>
      <xdr:row>1</xdr:row>
      <xdr:rowOff>300265</xdr:rowOff>
    </xdr:from>
    <xdr:to>
      <xdr:col>0</xdr:col>
      <xdr:colOff>1491344</xdr:colOff>
      <xdr:row>1</xdr:row>
      <xdr:rowOff>798740</xdr:rowOff>
    </xdr:to>
    <xdr:sp macro="" textlink="">
      <xdr:nvSpPr>
        <xdr:cNvPr id="2" name="Rectangle: Rounded Corners 3">
          <a:hlinkClick xmlns:r="http://schemas.openxmlformats.org/officeDocument/2006/relationships" r:id="rId1"/>
          <a:extLst>
            <a:ext uri="{FF2B5EF4-FFF2-40B4-BE49-F238E27FC236}">
              <a16:creationId xmlns:a16="http://schemas.microsoft.com/office/drawing/2014/main" id="{B3522294-DDF9-204E-8A03-00EAFF200FB8}"/>
            </a:ext>
          </a:extLst>
        </xdr:cNvPr>
        <xdr:cNvSpPr/>
      </xdr:nvSpPr>
      <xdr:spPr bwMode="auto">
        <a:xfrm>
          <a:off x="253094" y="504372"/>
          <a:ext cx="1238250" cy="498475"/>
        </a:xfrm>
        <a:prstGeom prst="roundRect">
          <a:avLst/>
        </a:prstGeom>
        <a:ln>
          <a:headEnd type="none" w="med" len="med"/>
          <a:tailEnd type="none" w="med" len="med"/>
        </a:ln>
        <a:scene3d>
          <a:camera prst="orthographicFront"/>
          <a:lightRig rig="threePt" dir="t"/>
        </a:scene3d>
        <a:sp3d>
          <a:bevelT w="152400" h="50800" prst="softRound"/>
        </a:sp3d>
      </xdr:spPr>
      <xdr:style>
        <a:lnRef idx="1">
          <a:schemeClr val="accent2"/>
        </a:lnRef>
        <a:fillRef idx="3">
          <a:schemeClr val="accent2"/>
        </a:fillRef>
        <a:effectRef idx="2">
          <a:schemeClr val="accent2"/>
        </a:effectRef>
        <a:fontRef idx="minor">
          <a:schemeClr val="lt1"/>
        </a:fontRef>
      </xdr:style>
      <xdr:txBody>
        <a:bodyPr vertOverflow="clip" wrap="square" lIns="18288" tIns="0" rIns="0" bIns="0" rtlCol="0" anchor="ctr" upright="1"/>
        <a:lstStyle/>
        <a:p>
          <a:pPr algn="ctr"/>
          <a:r>
            <a:rPr lang="en-US" sz="1100"/>
            <a:t>Return to Project Summary</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268FB9C-7BA2-4D3C-BD68-7ECD170F81B6}" name="Vehicle" displayName="Vehicle" ref="T6:V17" totalsRowShown="0" dataDxfId="36" tableBorderDxfId="35">
  <autoFilter ref="T6:V17" xr:uid="{C268FB9C-7BA2-4D3C-BD68-7ECD170F81B6}"/>
  <tableColumns count="3">
    <tableColumn id="1" xr3:uid="{E2999F8C-B84A-4F32-9D2B-D5973DCE9D76}" name="Vehicle Type" dataDxfId="34"/>
    <tableColumn id="2" xr3:uid="{2C8D8C75-7CE1-40BF-BB82-C98581222B1B}" name="Mileage" dataDxfId="33"/>
    <tableColumn id="3" xr3:uid="{BC5C4AA3-A394-4C0B-A6B1-33D539551AAE}" name="Daily" dataDxfId="3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77B1375-3530-41C1-840E-CC3A5EA28448}" name="Boats" displayName="Boats" ref="E6:G25" totalsRowShown="0" headerRowDxfId="31" dataDxfId="30" tableBorderDxfId="29">
  <autoFilter ref="E6:G25" xr:uid="{E77B1375-3530-41C1-840E-CC3A5EA28448}"/>
  <tableColumns count="3">
    <tableColumn id="1" xr3:uid="{F65A6014-1367-44CB-8B53-AC30D267AD26}" name="Boats" dataDxfId="28"/>
    <tableColumn id="2" xr3:uid="{9BFAD8CD-77A9-4152-AD5F-99DF45D16F23}" name="Cost" dataDxfId="27"/>
    <tableColumn id="3" xr3:uid="{FB3E02CC-2A96-4AA8-A4F0-658F89F790AC}" name="Rate" dataDxfId="2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4698040-5543-4F4F-A1F8-14AEDE27D979}" name="Cutters" displayName="Cutters" ref="I6:K24" totalsRowShown="0" headerRowDxfId="25" dataDxfId="24" tableBorderDxfId="23">
  <autoFilter ref="I6:K24" xr:uid="{A4698040-5543-4F4F-A1F8-14AEDE27D979}"/>
  <tableColumns count="3">
    <tableColumn id="1" xr3:uid="{60C660BB-AB1C-4197-AD9D-A660DD9A6AEB}" name="Cutters" dataDxfId="22"/>
    <tableColumn id="2" xr3:uid="{B9D9DF1C-6EB4-4FDA-B388-9C54EFAE9F3B}" name="Cost" dataDxfId="21"/>
    <tableColumn id="3" xr3:uid="{D6BE9285-5D2C-40F8-B646-A937EBA8D9B2}" name="Rate" dataDxfId="2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B455B92-3B42-4FA0-872F-E915F1CB7A0A}" name="Equipment" displayName="Equipment" ref="M6:O60" totalsRowShown="0" headerRowDxfId="19" dataDxfId="18" tableBorderDxfId="17">
  <autoFilter ref="M6:O60" xr:uid="{CB455B92-3B42-4FA0-872F-E915F1CB7A0A}"/>
  <tableColumns count="3">
    <tableColumn id="1" xr3:uid="{806F9D4F-A2D9-4925-AA81-D97EBFD1F749}" name="Equipment" dataDxfId="16"/>
    <tableColumn id="2" xr3:uid="{899CB6E6-18E9-472D-B428-027B1B160B77}" name="Cost" dataDxfId="15"/>
    <tableColumn id="3" xr3:uid="{401F2FA4-5F36-4597-B954-F6A2964BF67B}" name="Rate" dataDxfId="1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21C4F63-EF1C-46D3-B113-148F834FE146}" name="Duty" displayName="Duty" ref="X6:X45" totalsRowShown="0" headerRowDxfId="13" dataDxfId="12" tableBorderDxfId="11">
  <autoFilter ref="X6:X45" xr:uid="{321C4F63-EF1C-46D3-B113-148F834FE146}"/>
  <tableColumns count="1">
    <tableColumn id="1" xr3:uid="{5E6A4F51-6942-4389-911F-DD052F568688}" name="Duty" dataDxfId="1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F2F1858-3D54-4FAF-92AC-23615B3B8BAE}" name="Personnel" displayName="Personnel" ref="Q6:R62" totalsRowShown="0" headerRowDxfId="9" dataDxfId="8" tableBorderDxfId="7">
  <autoFilter ref="Q6:R62" xr:uid="{AF2F1858-3D54-4FAF-92AC-23615B3B8BAE}"/>
  <tableColumns count="2">
    <tableColumn id="1" xr3:uid="{1E659A68-4F8A-430C-A799-96EFE12FCFD8}" name="Personnel" dataDxfId="6"/>
    <tableColumn id="2" xr3:uid="{A3E61CFB-D934-4CB3-BD99-8BF72D4BC80D}" name="Hourly" dataDxfId="5"/>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84DE02-C1A3-44B7-A2C6-51979CBFE42C}" name="Aircraft" displayName="Aircraft" ref="A6:C14" totalsRowShown="0" headerRowDxfId="4" tableBorderDxfId="3">
  <autoFilter ref="A6:C14" xr:uid="{9F84DE02-C1A3-44B7-A2C6-51979CBFE42C}"/>
  <tableColumns count="3">
    <tableColumn id="1" xr3:uid="{674940BB-027F-451A-B33C-EC18F695F0F0}" name="Aircraft" dataDxfId="2"/>
    <tableColumn id="2" xr3:uid="{8DBC48F3-71D1-4384-B50B-FB27112D5E2C}" name="Cost" dataDxfId="1"/>
    <tableColumn id="3" xr3:uid="{AE59E910-1080-4E16-BA7B-D80532F2AA39}" name="Rate"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37.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fitToPage="1"/>
  </sheetPr>
  <dimension ref="B1:H40"/>
  <sheetViews>
    <sheetView showGridLines="0" topLeftCell="A30" zoomScaleNormal="100" workbookViewId="0"/>
    <sheetView workbookViewId="1"/>
  </sheetViews>
  <sheetFormatPr defaultColWidth="9.140625" defaultRowHeight="12.75" x14ac:dyDescent="0.2"/>
  <cols>
    <col min="1" max="1" width="6.42578125" style="5" customWidth="1"/>
    <col min="2" max="2" width="16.42578125" style="5" customWidth="1"/>
    <col min="3" max="3" width="16.28515625" style="5" customWidth="1"/>
    <col min="4" max="4" width="11.42578125" style="5" customWidth="1"/>
    <col min="5" max="5" width="3" style="5" customWidth="1"/>
    <col min="6" max="6" width="11.42578125" style="5" customWidth="1"/>
    <col min="7" max="7" width="16.28515625" style="9" customWidth="1"/>
    <col min="8" max="8" width="16.42578125" style="9" customWidth="1"/>
    <col min="9" max="9" width="6.42578125" style="5" customWidth="1"/>
    <col min="10" max="16384" width="9.140625" style="5"/>
  </cols>
  <sheetData>
    <row r="1" spans="2:8" ht="30" customHeight="1" x14ac:dyDescent="0.2"/>
    <row r="2" spans="2:8" ht="23.25" x14ac:dyDescent="0.35">
      <c r="B2" s="34" t="s">
        <v>0</v>
      </c>
      <c r="C2" s="35"/>
      <c r="D2" s="35"/>
      <c r="E2" s="35"/>
      <c r="F2" s="35"/>
      <c r="G2" s="44"/>
      <c r="H2" s="44"/>
    </row>
    <row r="3" spans="2:8" ht="23.25" x14ac:dyDescent="0.35">
      <c r="B3" s="34" t="s">
        <v>1</v>
      </c>
      <c r="C3" s="34"/>
      <c r="D3" s="34"/>
      <c r="E3" s="34"/>
      <c r="F3" s="34"/>
      <c r="G3" s="34"/>
      <c r="H3" s="34"/>
    </row>
    <row r="7" spans="2:8" ht="13.5" thickBot="1" x14ac:dyDescent="0.25">
      <c r="B7" s="11" t="s">
        <v>2</v>
      </c>
      <c r="C7" s="285" t="s">
        <v>3</v>
      </c>
      <c r="F7" s="11" t="s">
        <v>4</v>
      </c>
      <c r="G7" s="480" t="s">
        <v>5</v>
      </c>
      <c r="H7" s="37"/>
    </row>
    <row r="10" spans="2:8" ht="13.5" thickBot="1" x14ac:dyDescent="0.25">
      <c r="B10" s="33" t="s">
        <v>6</v>
      </c>
      <c r="D10" s="38">
        <v>45931</v>
      </c>
      <c r="E10" s="288" t="s">
        <v>7</v>
      </c>
      <c r="F10" s="38">
        <f>D10+30</f>
        <v>45961</v>
      </c>
      <c r="H10" s="132"/>
    </row>
    <row r="11" spans="2:8" x14ac:dyDescent="0.2">
      <c r="B11" s="7"/>
      <c r="C11" s="7"/>
      <c r="D11" s="29"/>
      <c r="E11" s="30"/>
      <c r="F11" s="31"/>
      <c r="G11" s="12"/>
      <c r="H11" s="12"/>
    </row>
    <row r="12" spans="2:8" x14ac:dyDescent="0.2">
      <c r="B12" s="403" t="s">
        <v>8</v>
      </c>
      <c r="C12" s="394"/>
      <c r="D12" s="394"/>
      <c r="E12" s="394"/>
      <c r="F12" s="394"/>
      <c r="G12" s="389"/>
      <c r="H12" s="279">
        <v>5000000</v>
      </c>
    </row>
    <row r="13" spans="2:8" x14ac:dyDescent="0.2">
      <c r="B13" s="387"/>
      <c r="C13" s="387"/>
      <c r="D13" s="387"/>
      <c r="E13" s="387"/>
      <c r="F13" s="387"/>
      <c r="G13" s="388"/>
      <c r="H13" s="389"/>
    </row>
    <row r="14" spans="2:8" x14ac:dyDescent="0.2">
      <c r="B14" s="387" t="s">
        <v>9</v>
      </c>
      <c r="C14" s="387"/>
      <c r="D14" s="387"/>
      <c r="E14" s="387"/>
      <c r="F14" s="387"/>
      <c r="G14" s="390">
        <f>'Daily Summary'!C42</f>
        <v>0</v>
      </c>
      <c r="H14" s="390"/>
    </row>
    <row r="15" spans="2:8" x14ac:dyDescent="0.2">
      <c r="B15" s="387" t="s">
        <v>10</v>
      </c>
      <c r="C15" s="387"/>
      <c r="D15" s="387"/>
      <c r="E15" s="387"/>
      <c r="F15" s="387"/>
      <c r="G15" s="390">
        <f>'Daily Summary'!D42</f>
        <v>0</v>
      </c>
      <c r="H15" s="390"/>
    </row>
    <row r="16" spans="2:8" x14ac:dyDescent="0.2">
      <c r="B16" s="387" t="s">
        <v>11</v>
      </c>
      <c r="C16" s="387"/>
      <c r="D16" s="387"/>
      <c r="E16" s="387"/>
      <c r="F16" s="387"/>
      <c r="G16" s="390">
        <f>'Daily Summary'!E42</f>
        <v>0</v>
      </c>
      <c r="H16" s="389"/>
    </row>
    <row r="17" spans="2:8" x14ac:dyDescent="0.2">
      <c r="B17" s="387" t="s">
        <v>12</v>
      </c>
      <c r="C17" s="387"/>
      <c r="D17" s="387"/>
      <c r="E17" s="387"/>
      <c r="F17" s="387"/>
      <c r="G17" s="390">
        <f>'Daily Summary'!F42</f>
        <v>0</v>
      </c>
      <c r="H17" s="390"/>
    </row>
    <row r="18" spans="2:8" x14ac:dyDescent="0.2">
      <c r="B18" s="387" t="s">
        <v>13</v>
      </c>
      <c r="C18" s="387"/>
      <c r="D18" s="387"/>
      <c r="E18" s="387"/>
      <c r="F18" s="387"/>
      <c r="G18" s="390">
        <f>'Daily Summary'!G42</f>
        <v>0</v>
      </c>
      <c r="H18" s="390"/>
    </row>
    <row r="19" spans="2:8" x14ac:dyDescent="0.2">
      <c r="B19" s="387" t="s">
        <v>14</v>
      </c>
      <c r="C19" s="387"/>
      <c r="D19" s="387"/>
      <c r="E19" s="387"/>
      <c r="F19" s="387"/>
      <c r="G19" s="390">
        <f>'Daily Summary'!H42</f>
        <v>0</v>
      </c>
      <c r="H19" s="389"/>
    </row>
    <row r="20" spans="2:8" x14ac:dyDescent="0.2">
      <c r="B20" s="387" t="s">
        <v>15</v>
      </c>
      <c r="C20" s="387"/>
      <c r="D20" s="387"/>
      <c r="E20" s="387"/>
      <c r="F20" s="387"/>
      <c r="G20" s="390">
        <f>'Daily Summary'!I42</f>
        <v>0</v>
      </c>
      <c r="H20" s="390"/>
    </row>
    <row r="21" spans="2:8" x14ac:dyDescent="0.2">
      <c r="B21" s="391" t="s">
        <v>16</v>
      </c>
      <c r="C21" s="392"/>
      <c r="D21" s="392"/>
      <c r="E21" s="392"/>
      <c r="F21" s="392"/>
      <c r="G21" s="393">
        <f>SUM(G14:G20)</f>
        <v>0</v>
      </c>
      <c r="H21" s="390"/>
    </row>
    <row r="22" spans="2:8" x14ac:dyDescent="0.2">
      <c r="B22" s="387"/>
      <c r="C22" s="387"/>
      <c r="D22" s="387"/>
      <c r="E22" s="387"/>
      <c r="F22" s="387"/>
      <c r="G22" s="390"/>
      <c r="H22" s="390"/>
    </row>
    <row r="23" spans="2:8" x14ac:dyDescent="0.2">
      <c r="B23" s="387" t="s">
        <v>17</v>
      </c>
      <c r="C23" s="387"/>
      <c r="D23" s="387"/>
      <c r="E23" s="387"/>
      <c r="F23" s="387"/>
      <c r="G23" s="390">
        <f>'Daily Summary'!K42</f>
        <v>0</v>
      </c>
      <c r="H23" s="389"/>
    </row>
    <row r="24" spans="2:8" x14ac:dyDescent="0.2">
      <c r="B24" s="387" t="s">
        <v>18</v>
      </c>
      <c r="C24" s="387"/>
      <c r="D24" s="387"/>
      <c r="E24" s="387"/>
      <c r="F24" s="387"/>
      <c r="G24" s="390">
        <f>'Daily Summary'!L42</f>
        <v>0</v>
      </c>
      <c r="H24" s="390"/>
    </row>
    <row r="25" spans="2:8" x14ac:dyDescent="0.2">
      <c r="B25" s="394" t="s">
        <v>19</v>
      </c>
      <c r="C25" s="394"/>
      <c r="D25" s="394"/>
      <c r="E25" s="394"/>
      <c r="F25" s="394"/>
      <c r="G25" s="390">
        <f>'Daily Summary'!M42</f>
        <v>0</v>
      </c>
      <c r="H25" s="395"/>
    </row>
    <row r="26" spans="2:8" x14ac:dyDescent="0.2">
      <c r="B26" s="394" t="s">
        <v>20</v>
      </c>
      <c r="C26" s="394"/>
      <c r="D26" s="394"/>
      <c r="E26" s="394"/>
      <c r="F26" s="394"/>
      <c r="G26" s="390">
        <f>'Daily Summary'!N42</f>
        <v>0</v>
      </c>
      <c r="H26" s="395"/>
    </row>
    <row r="27" spans="2:8" x14ac:dyDescent="0.2">
      <c r="B27" s="394" t="s">
        <v>21</v>
      </c>
      <c r="C27" s="394"/>
      <c r="D27" s="394"/>
      <c r="E27" s="394"/>
      <c r="F27" s="394"/>
      <c r="G27" s="390">
        <f>'Daily Summary'!O42</f>
        <v>0</v>
      </c>
      <c r="H27" s="395"/>
    </row>
    <row r="28" spans="2:8" x14ac:dyDescent="0.2">
      <c r="B28" s="387" t="s">
        <v>22</v>
      </c>
      <c r="C28" s="387"/>
      <c r="D28" s="387"/>
      <c r="E28" s="387"/>
      <c r="F28" s="387"/>
      <c r="G28" s="390">
        <f>'Daily Summary'!P42</f>
        <v>0</v>
      </c>
      <c r="H28" s="390"/>
    </row>
    <row r="29" spans="2:8" x14ac:dyDescent="0.2">
      <c r="B29" s="387" t="s">
        <v>23</v>
      </c>
      <c r="C29" s="387"/>
      <c r="D29" s="387"/>
      <c r="E29" s="387"/>
      <c r="F29" s="387"/>
      <c r="G29" s="390">
        <f>'Daily Summary'!Q42</f>
        <v>0</v>
      </c>
      <c r="H29" s="390"/>
    </row>
    <row r="30" spans="2:8" x14ac:dyDescent="0.2">
      <c r="B30" s="391" t="s">
        <v>24</v>
      </c>
      <c r="C30" s="392"/>
      <c r="D30" s="392"/>
      <c r="E30" s="392"/>
      <c r="F30" s="392"/>
      <c r="G30" s="393">
        <f>SUM(G23:G29)</f>
        <v>0</v>
      </c>
      <c r="H30" s="390"/>
    </row>
    <row r="31" spans="2:8" x14ac:dyDescent="0.2">
      <c r="B31" s="387"/>
      <c r="C31" s="387"/>
      <c r="D31" s="387"/>
      <c r="E31" s="387"/>
      <c r="F31" s="387"/>
      <c r="G31" s="390"/>
      <c r="H31" s="390"/>
    </row>
    <row r="32" spans="2:8" x14ac:dyDescent="0.2">
      <c r="B32" s="396" t="s">
        <v>25</v>
      </c>
      <c r="C32" s="397"/>
      <c r="D32" s="397"/>
      <c r="E32" s="397"/>
      <c r="F32" s="397"/>
      <c r="G32" s="398"/>
      <c r="H32" s="399">
        <f>G21+G30</f>
        <v>0</v>
      </c>
    </row>
    <row r="33" spans="2:8" ht="13.5" thickBot="1" x14ac:dyDescent="0.25">
      <c r="B33" s="400" t="s">
        <v>26</v>
      </c>
      <c r="C33" s="401"/>
      <c r="D33" s="401"/>
      <c r="E33" s="401"/>
      <c r="F33" s="401"/>
      <c r="G33" s="431">
        <f>(H12-G30)/H12</f>
        <v>1</v>
      </c>
      <c r="H33" s="402">
        <f>H12-G30</f>
        <v>5000000</v>
      </c>
    </row>
    <row r="34" spans="2:8" ht="13.5" thickBot="1" x14ac:dyDescent="0.25">
      <c r="B34" s="280" t="str">
        <f>ADMIN!I2</f>
        <v>Updated IAW FY26 Reimbursable Standard Rates</v>
      </c>
      <c r="C34" s="119"/>
      <c r="D34" s="119"/>
      <c r="E34" s="119"/>
      <c r="F34" s="120"/>
      <c r="G34" s="121" t="s">
        <v>27</v>
      </c>
      <c r="H34" s="317">
        <f>ADMIN!I4</f>
        <v>45931</v>
      </c>
    </row>
    <row r="35" spans="2:8" x14ac:dyDescent="0.2">
      <c r="B35" s="7"/>
      <c r="C35" s="7"/>
      <c r="D35" s="7"/>
      <c r="E35" s="7"/>
      <c r="F35" s="7"/>
      <c r="G35" s="12"/>
      <c r="H35" s="12"/>
    </row>
    <row r="36" spans="2:8" ht="26.25" customHeight="1" thickBot="1" x14ac:dyDescent="0.25">
      <c r="B36" s="33"/>
      <c r="C36" s="11" t="s">
        <v>28</v>
      </c>
      <c r="D36" s="131"/>
      <c r="E36" s="131"/>
      <c r="F36" s="131"/>
      <c r="G36" s="132"/>
    </row>
    <row r="37" spans="2:8" ht="10.5" customHeight="1" x14ac:dyDescent="0.2">
      <c r="B37" s="33"/>
      <c r="C37" s="11"/>
    </row>
    <row r="38" spans="2:8" x14ac:dyDescent="0.2">
      <c r="B38" s="33"/>
      <c r="C38" s="11"/>
    </row>
    <row r="39" spans="2:8" ht="5.0999999999999996" customHeight="1" x14ac:dyDescent="0.2"/>
    <row r="40" spans="2:8" ht="18" x14ac:dyDescent="0.25">
      <c r="B40" s="283" t="s">
        <v>29</v>
      </c>
      <c r="C40" s="281"/>
      <c r="D40" s="281"/>
      <c r="E40" s="281"/>
      <c r="F40" s="281"/>
      <c r="G40" s="282"/>
      <c r="H40" s="282"/>
    </row>
  </sheetData>
  <phoneticPr fontId="0" type="noConversion"/>
  <printOptions horizontalCentered="1" verticalCentered="1"/>
  <pageMargins left="0.2" right="0.2" top="0" bottom="0.75" header="0.3" footer="0.3"/>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45938</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255" yWindow="271" count="9">
    <dataValidation type="list" allowBlank="1" showInputMessage="1" showErrorMessage="1" sqref="H21:H22 H33:H34 H27:H28" xr:uid="{3EAE6FA8-F366-4BF3-847A-0F55EDDA3DC3}">
      <formula1>"Yes, No"</formula1>
    </dataValidation>
    <dataValidation type="list" allowBlank="1" showInputMessage="1" showErrorMessage="1" sqref="C7:C10" xr:uid="{09C24AF1-2DA2-4FD8-A649-327F88F83F0E}">
      <formula1>"A,R,C"</formula1>
    </dataValidation>
    <dataValidation type="list" errorStyle="warning" allowBlank="1" showInputMessage="1" showErrorMessage="1" errorTitle="Warning" error="This Position is not part of the standard list Select Yes to continue." sqref="F7:F10" xr:uid="{D0E23DA1-6FFB-4092-B983-344657A73578}">
      <formula1>Duty_List</formula1>
    </dataValidation>
    <dataValidation type="list" allowBlank="1" showInputMessage="1" showErrorMessage="1" sqref="E7:E10" xr:uid="{8D38B6D0-9143-4105-AB47-41C5E323F321}">
      <formula1>Paygrade</formula1>
    </dataValidation>
    <dataValidation type="list" allowBlank="1" showInputMessage="1" showErrorMessage="1" prompt="click on arrow for a drop down list" sqref="A39:A40" xr:uid="{F8B72279-8C9D-46F3-A1ED-EF694C8CD8E5}">
      <formula1>Equip_List</formula1>
    </dataValidation>
    <dataValidation type="list" allowBlank="1" showInputMessage="1" showErrorMessage="1" prompt="click on arrow for a drop down list" sqref="A33:A34" xr:uid="{7D416BA1-CFED-4B64-ACA6-D6D2F4115AFB}">
      <formula1>Cutter_Type</formula1>
    </dataValidation>
    <dataValidation type="list" allowBlank="1" showInputMessage="1" showErrorMessage="1" prompt="click on arrow for a drop down list" sqref="A27:A28" xr:uid="{A8865D16-0128-4078-8EB0-8D3213A03CF8}">
      <formula1>Boat_Type</formula1>
    </dataValidation>
    <dataValidation type="list" allowBlank="1" showInputMessage="1" showErrorMessage="1" sqref="A21:A22" xr:uid="{5786D1D7-4C3A-4EA1-B670-60A98AA87E4E}">
      <formula1>Air_Type</formula1>
    </dataValidation>
    <dataValidation type="list" allowBlank="1" showInputMessage="1" showErrorMessage="1" sqref="A15:A16" xr:uid="{A0447FAD-4F84-4066-BFBE-150CB06F909E}">
      <formula1>Vehicle_Type</formula1>
    </dataValidation>
  </dataValidations>
  <pageMargins left="0.7" right="0.7" top="0.75" bottom="0.75" header="0.3" footer="0.3"/>
  <pageSetup scale="74" fitToHeight="0"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45939</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B49E5570-2A88-4DCE-A210-F823AA2F61BD}">
      <formula1>"Yes, No"</formula1>
    </dataValidation>
    <dataValidation type="list" allowBlank="1" showInputMessage="1" showErrorMessage="1" sqref="C7:C10" xr:uid="{82A28C03-1902-431D-8261-98A2F49AEC9D}">
      <formula1>"A,R,C"</formula1>
    </dataValidation>
    <dataValidation type="list" allowBlank="1" showInputMessage="1" showErrorMessage="1" sqref="A15:A16" xr:uid="{BDE35802-6A13-451D-ABE7-CF7C94BBFB18}">
      <formula1>Vehicle_Type</formula1>
    </dataValidation>
    <dataValidation type="list" allowBlank="1" showInputMessage="1" showErrorMessage="1" sqref="A21:A22" xr:uid="{831B4BDA-ED33-466C-9840-D0447F262181}">
      <formula1>Air_Type</formula1>
    </dataValidation>
    <dataValidation type="list" allowBlank="1" showInputMessage="1" showErrorMessage="1" prompt="click on arrow for a drop down list" sqref="A27:A28" xr:uid="{9093754C-A489-4DD8-97A6-3B32B81B60F0}">
      <formula1>Boat_Type</formula1>
    </dataValidation>
    <dataValidation type="list" allowBlank="1" showInputMessage="1" showErrorMessage="1" prompt="click on arrow for a drop down list" sqref="A33:A34" xr:uid="{835BC6B6-5FF0-466A-A8DF-36954983C2A4}">
      <formula1>Cutter_Type</formula1>
    </dataValidation>
    <dataValidation type="list" allowBlank="1" showInputMessage="1" showErrorMessage="1" prompt="click on arrow for a drop down list" sqref="A39:A40" xr:uid="{76B80805-09A2-49B3-93F0-9413DD4AE891}">
      <formula1>Equip_List</formula1>
    </dataValidation>
    <dataValidation type="list" allowBlank="1" showInputMessage="1" showErrorMessage="1" sqref="E7:E10" xr:uid="{D2AE2F45-59D3-4C75-8AF2-D3FED91913B2}">
      <formula1>Paygrade</formula1>
    </dataValidation>
    <dataValidation type="list" errorStyle="warning" allowBlank="1" showInputMessage="1" showErrorMessage="1" errorTitle="Warning" error="This Position is not part of the standard list Select Yes to continue." sqref="F7:F10" xr:uid="{D23D80F5-DF8E-4016-9ED6-0E4768D46F56}">
      <formula1>Duty_List</formula1>
    </dataValidation>
  </dataValidations>
  <pageMargins left="0.7" right="0.7" top="0.75" bottom="0.75" header="0.3" footer="0.3"/>
  <pageSetup scale="74" fitToHeight="0"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45940</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259" yWindow="499" count="9">
    <dataValidation type="list" allowBlank="1" showInputMessage="1" showErrorMessage="1" sqref="H21:H22 H33:H34 H27:H28" xr:uid="{8560BD55-50C6-4F57-9447-6BA2BAA74F1B}">
      <formula1>"Yes, No"</formula1>
    </dataValidation>
    <dataValidation type="list" allowBlank="1" showInputMessage="1" showErrorMessage="1" sqref="C7:C10" xr:uid="{1493B7BD-9159-4BFC-A59A-6E9D75773B1C}">
      <formula1>"A,R,C"</formula1>
    </dataValidation>
    <dataValidation type="list" allowBlank="1" showInputMessage="1" showErrorMessage="1" sqref="A15:A16" xr:uid="{1D1F40E4-3289-483F-B5D5-3C8D031A3FFA}">
      <formula1>Vehicle_Type</formula1>
    </dataValidation>
    <dataValidation type="list" allowBlank="1" showInputMessage="1" showErrorMessage="1" sqref="A21:A22" xr:uid="{9CC40A8E-2308-4731-B5B3-972199DB0786}">
      <formula1>Air_Type</formula1>
    </dataValidation>
    <dataValidation type="list" allowBlank="1" showInputMessage="1" showErrorMessage="1" prompt="click on arrow for a drop down list" sqref="A27:A28" xr:uid="{F22DB608-BE32-40A9-AC46-770FDCF364A8}">
      <formula1>Boat_Type</formula1>
    </dataValidation>
    <dataValidation type="list" allowBlank="1" showInputMessage="1" showErrorMessage="1" prompt="click on arrow for a drop down list" sqref="A33:A34" xr:uid="{8E3AC72D-F1A9-451D-B2DA-BC8FFE5D3150}">
      <formula1>Cutter_Type</formula1>
    </dataValidation>
    <dataValidation type="list" allowBlank="1" showInputMessage="1" showErrorMessage="1" prompt="click on arrow for a drop down list" sqref="A39:A40" xr:uid="{D603B9D3-910F-4FDD-BA39-0FC409DF4A52}">
      <formula1>Equip_List</formula1>
    </dataValidation>
    <dataValidation type="list" allowBlank="1" showInputMessage="1" showErrorMessage="1" sqref="E7:E10" xr:uid="{4D154502-5F1E-48C6-94A6-13C78B84EB51}">
      <formula1>Paygrade</formula1>
    </dataValidation>
    <dataValidation type="list" errorStyle="warning" allowBlank="1" showInputMessage="1" showErrorMessage="1" errorTitle="Warning" error="This Position is not part of the standard list Select Yes to continue." sqref="F7:F10" xr:uid="{BAE174C4-71A5-4253-90F7-36F6598B7326}">
      <formula1>Duty_List</formula1>
    </dataValidation>
  </dataValidations>
  <pageMargins left="0.7" right="0.7" top="0.75" bottom="0.75" header="0.3" footer="0.3"/>
  <pageSetup scale="74" fitToHeight="0"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45941</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EEC192E8-4341-4A3E-B7AD-081B5DDF442E}">
      <formula1>"Yes, No"</formula1>
    </dataValidation>
    <dataValidation type="list" allowBlank="1" showInputMessage="1" showErrorMessage="1" sqref="C7:C10" xr:uid="{BED8BDD9-E114-48E3-837F-5AC186619F58}">
      <formula1>"A,R,C"</formula1>
    </dataValidation>
    <dataValidation type="list" allowBlank="1" showInputMessage="1" showErrorMessage="1" sqref="A15:A16" xr:uid="{F3FCFC85-FAE6-4B12-91CC-AE63ED1B9D5B}">
      <formula1>Vehicle_Type</formula1>
    </dataValidation>
    <dataValidation type="list" allowBlank="1" showInputMessage="1" showErrorMessage="1" sqref="A21:A22" xr:uid="{FF604483-7697-4F83-97A6-F8973243478D}">
      <formula1>Air_Type</formula1>
    </dataValidation>
    <dataValidation type="list" allowBlank="1" showInputMessage="1" showErrorMessage="1" prompt="click on arrow for a drop down list" sqref="A27:A28" xr:uid="{A17D15EB-8B90-494F-8238-7A74BAAC0BF9}">
      <formula1>Boat_Type</formula1>
    </dataValidation>
    <dataValidation type="list" allowBlank="1" showInputMessage="1" showErrorMessage="1" prompt="click on arrow for a drop down list" sqref="A33:A34" xr:uid="{3B2F8502-1AE4-4893-A5E0-0871896E7B4E}">
      <formula1>Cutter_Type</formula1>
    </dataValidation>
    <dataValidation type="list" allowBlank="1" showInputMessage="1" showErrorMessage="1" prompt="click on arrow for a drop down list" sqref="A39:A40" xr:uid="{D8D77313-5906-459C-A7DD-6985E64B7036}">
      <formula1>Equip_List</formula1>
    </dataValidation>
    <dataValidation type="list" allowBlank="1" showInputMessage="1" showErrorMessage="1" sqref="E7:E10" xr:uid="{3E4F7F26-E30B-455B-9A6F-10B29EE5D1F7}">
      <formula1>Paygrade</formula1>
    </dataValidation>
    <dataValidation type="list" errorStyle="warning" allowBlank="1" showInputMessage="1" showErrorMessage="1" errorTitle="Warning" error="This Position is not part of the standard list Select Yes to continue." sqref="F7:F10" xr:uid="{19BE3688-B000-44DB-9672-AE3A76F93425}">
      <formula1>Duty_List</formula1>
    </dataValidation>
  </dataValidations>
  <pageMargins left="0.7" right="0.7" top="0.75" bottom="0.75" header="0.3" footer="0.3"/>
  <pageSetup scale="74" fitToHeight="0"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45942</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376041AA-BA68-4078-A8CE-BBAB01A33E59}">
      <formula1>"Yes, No"</formula1>
    </dataValidation>
    <dataValidation type="list" allowBlank="1" showInputMessage="1" showErrorMessage="1" sqref="C7:C10" xr:uid="{811AB57D-A59C-413A-9853-86989C4844A3}">
      <formula1>"A,R,C"</formula1>
    </dataValidation>
    <dataValidation type="list" allowBlank="1" showInputMessage="1" showErrorMessage="1" sqref="A15:A16" xr:uid="{C3E672B4-50AF-439F-9589-D98A4DF858BC}">
      <formula1>Vehicle_Type</formula1>
    </dataValidation>
    <dataValidation type="list" allowBlank="1" showInputMessage="1" showErrorMessage="1" sqref="A21:A22" xr:uid="{BAEBFAB8-B223-4523-A45A-023D7FB36174}">
      <formula1>Air_Type</formula1>
    </dataValidation>
    <dataValidation type="list" allowBlank="1" showInputMessage="1" showErrorMessage="1" prompt="click on arrow for a drop down list" sqref="A27:A28" xr:uid="{E83FF253-ABCC-4420-A98F-9199268D0A99}">
      <formula1>Boat_Type</formula1>
    </dataValidation>
    <dataValidation type="list" allowBlank="1" showInputMessage="1" showErrorMessage="1" prompt="click on arrow for a drop down list" sqref="A33:A34" xr:uid="{19A0B7FD-CD41-4D62-A2A6-D2A9E092396F}">
      <formula1>Cutter_Type</formula1>
    </dataValidation>
    <dataValidation type="list" allowBlank="1" showInputMessage="1" showErrorMessage="1" prompt="click on arrow for a drop down list" sqref="A39:A40" xr:uid="{7E6C7AFE-407C-4089-AB91-8CB9CBDDC50A}">
      <formula1>Equip_List</formula1>
    </dataValidation>
    <dataValidation type="list" allowBlank="1" showInputMessage="1" showErrorMessage="1" sqref="E7:E10" xr:uid="{6E673487-B08D-4CBA-A1C9-A09A2D5AEEC9}">
      <formula1>Paygrade</formula1>
    </dataValidation>
    <dataValidation type="list" errorStyle="warning" allowBlank="1" showInputMessage="1" showErrorMessage="1" errorTitle="Warning" error="This Position is not part of the standard list Select Yes to continue." sqref="F7:F10" xr:uid="{843883C1-F25F-4F51-91A4-4303EFD0146A}">
      <formula1>Duty_List</formula1>
    </dataValidation>
  </dataValidations>
  <pageMargins left="0.7" right="0.7" top="0.75" bottom="0.75" header="0.3" footer="0.3"/>
  <pageSetup scale="74" fitToHeight="0"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45943</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62E47E74-38B9-4CBD-B50A-13B354DF1E3F}">
      <formula1>"Yes, No"</formula1>
    </dataValidation>
    <dataValidation type="list" allowBlank="1" showInputMessage="1" showErrorMessage="1" sqref="C7:C10" xr:uid="{A8E53B1A-D73D-4A49-BA22-30017F5D058B}">
      <formula1>"A,R,C"</formula1>
    </dataValidation>
    <dataValidation type="list" allowBlank="1" showInputMessage="1" showErrorMessage="1" sqref="A15:A16" xr:uid="{0FDA1C5C-458B-40A5-9AE8-E39A3C73CD37}">
      <formula1>Vehicle_Type</formula1>
    </dataValidation>
    <dataValidation type="list" allowBlank="1" showInputMessage="1" showErrorMessage="1" sqref="A21:A22" xr:uid="{C625882E-07B5-46A4-90BA-9F75F75A37A1}">
      <formula1>Air_Type</formula1>
    </dataValidation>
    <dataValidation type="list" allowBlank="1" showInputMessage="1" showErrorMessage="1" prompt="click on arrow for a drop down list" sqref="A27:A28" xr:uid="{CB2EEF26-2159-4428-879D-A1E46B80D062}">
      <formula1>Boat_Type</formula1>
    </dataValidation>
    <dataValidation type="list" allowBlank="1" showInputMessage="1" showErrorMessage="1" prompt="click on arrow for a drop down list" sqref="A33:A34" xr:uid="{3117BADB-464D-406F-8F8F-070A868618C9}">
      <formula1>Cutter_Type</formula1>
    </dataValidation>
    <dataValidation type="list" allowBlank="1" showInputMessage="1" showErrorMessage="1" prompt="click on arrow for a drop down list" sqref="A39:A40" xr:uid="{CACAB448-8BAF-4196-ABEF-099B6010B502}">
      <formula1>Equip_List</formula1>
    </dataValidation>
    <dataValidation type="list" allowBlank="1" showInputMessage="1" showErrorMessage="1" sqref="E7:E10" xr:uid="{BAEE6E6F-0AAF-4F72-9F1A-2B7EB4344730}">
      <formula1>Paygrade</formula1>
    </dataValidation>
    <dataValidation type="list" errorStyle="warning" allowBlank="1" showInputMessage="1" showErrorMessage="1" errorTitle="Warning" error="This Position is not part of the standard list Select Yes to continue." sqref="F7:F10" xr:uid="{76C6A9EE-7A86-4667-88C6-0D515A672C7F}">
      <formula1>Duty_List</formula1>
    </dataValidation>
  </dataValidations>
  <pageMargins left="0.7" right="0.7" top="0.75" bottom="0.75" header="0.3" footer="0.3"/>
  <pageSetup scale="74" fitToHeight="0"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45944</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955545B4-2652-464D-8D17-B891F1BC7F64}">
      <formula1>"Yes, No"</formula1>
    </dataValidation>
    <dataValidation type="list" allowBlank="1" showInputMessage="1" showErrorMessage="1" sqref="C7:C10" xr:uid="{7D147CFF-467F-49F4-BF74-C19533DF3FB7}">
      <formula1>"A,R,C"</formula1>
    </dataValidation>
    <dataValidation type="list" allowBlank="1" showInputMessage="1" showErrorMessage="1" sqref="A15:A16" xr:uid="{BD5DD52C-B4FE-4971-94F2-02E44E2D4D2A}">
      <formula1>Vehicle_Type</formula1>
    </dataValidation>
    <dataValidation type="list" allowBlank="1" showInputMessage="1" showErrorMessage="1" sqref="A21:A22" xr:uid="{95E5825D-8815-4BAA-9E80-46EB6AD69FAC}">
      <formula1>Air_Type</formula1>
    </dataValidation>
    <dataValidation type="list" allowBlank="1" showInputMessage="1" showErrorMessage="1" prompt="click on arrow for a drop down list" sqref="A27:A28" xr:uid="{75C7FACC-BCEC-4EB8-9424-A2E79D4DF4A6}">
      <formula1>Boat_Type</formula1>
    </dataValidation>
    <dataValidation type="list" allowBlank="1" showInputMessage="1" showErrorMessage="1" prompt="click on arrow for a drop down list" sqref="A33:A34" xr:uid="{01B133AB-3B98-44BC-B469-5AC48201BD2B}">
      <formula1>Cutter_Type</formula1>
    </dataValidation>
    <dataValidation type="list" allowBlank="1" showInputMessage="1" showErrorMessage="1" prompt="click on arrow for a drop down list" sqref="A39:A40" xr:uid="{CBCE0FEF-D6F8-47CD-B0F5-1F3E99E8BF56}">
      <formula1>Equip_List</formula1>
    </dataValidation>
    <dataValidation type="list" allowBlank="1" showInputMessage="1" showErrorMessage="1" sqref="E7:E10" xr:uid="{3ABDE6BB-10ED-4B73-9ADA-11CEEAEF8550}">
      <formula1>Paygrade</formula1>
    </dataValidation>
    <dataValidation type="list" errorStyle="warning" allowBlank="1" showInputMessage="1" showErrorMessage="1" errorTitle="Warning" error="This Position is not part of the standard list Select Yes to continue." sqref="F7:F10" xr:uid="{25CAF6D2-F292-415F-9DF9-5DCAC6552C3E}">
      <formula1>Duty_List</formula1>
    </dataValidation>
  </dataValidations>
  <pageMargins left="0.7" right="0.7" top="0.75" bottom="0.75" header="0.3" footer="0.3"/>
  <pageSetup scale="74" fitToHeight="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45945</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F5C7CCF8-ACC4-4B4D-9658-6A41771FA211}">
      <formula1>"Yes, No"</formula1>
    </dataValidation>
    <dataValidation type="list" allowBlank="1" showInputMessage="1" showErrorMessage="1" sqref="C7:C10" xr:uid="{45FE9892-C232-4202-A3F9-F31591180465}">
      <formula1>"A,R,C"</formula1>
    </dataValidation>
    <dataValidation type="list" allowBlank="1" showInputMessage="1" showErrorMessage="1" sqref="A15:A16" xr:uid="{AD64A3C3-8EC0-4B2B-8469-4C88BA81F0B0}">
      <formula1>Vehicle_Type</formula1>
    </dataValidation>
    <dataValidation type="list" allowBlank="1" showInputMessage="1" showErrorMessage="1" sqref="A21:A22" xr:uid="{AEB78222-71CA-4C0A-8FC5-B29D3CF39304}">
      <formula1>Air_Type</formula1>
    </dataValidation>
    <dataValidation type="list" allowBlank="1" showInputMessage="1" showErrorMessage="1" prompt="click on arrow for a drop down list" sqref="A27:A28" xr:uid="{7C34D2D4-7A68-4BDD-9653-1C5A502AB910}">
      <formula1>Boat_Type</formula1>
    </dataValidation>
    <dataValidation type="list" allowBlank="1" showInputMessage="1" showErrorMessage="1" prompt="click on arrow for a drop down list" sqref="A33:A34" xr:uid="{7D0B5918-5379-4A4C-96EA-E804D73F9FA9}">
      <formula1>Cutter_Type</formula1>
    </dataValidation>
    <dataValidation type="list" allowBlank="1" showInputMessage="1" showErrorMessage="1" prompt="click on arrow for a drop down list" sqref="A39:A40" xr:uid="{DA7E15F8-CB32-42EF-9F22-418597F32440}">
      <formula1>Equip_List</formula1>
    </dataValidation>
    <dataValidation type="list" allowBlank="1" showInputMessage="1" showErrorMessage="1" sqref="E7:E10" xr:uid="{BB745CA1-0892-4576-879C-F6CCB64B346B}">
      <formula1>Paygrade</formula1>
    </dataValidation>
    <dataValidation type="list" errorStyle="warning" allowBlank="1" showInputMessage="1" showErrorMessage="1" errorTitle="Warning" error="This Position is not part of the standard list Select Yes to continue." sqref="F7:F10" xr:uid="{16736E66-A0A5-449C-943B-AEEC8259140F}">
      <formula1>Duty_List</formula1>
    </dataValidation>
  </dataValidations>
  <pageMargins left="0.7" right="0.7" top="0.75" bottom="0.75" header="0.3" footer="0.3"/>
  <pageSetup scale="74" fitToHeight="0" orientation="portrait" horizontalDpi="4294967293"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45946</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7E08DDBE-83EE-4273-BDA6-E3BED68E2CF2}">
      <formula1>"Yes, No"</formula1>
    </dataValidation>
    <dataValidation type="list" allowBlank="1" showInputMessage="1" showErrorMessage="1" sqref="C7:C10" xr:uid="{468367F0-007F-4E15-8C8A-7507543C7534}">
      <formula1>"A,R,C"</formula1>
    </dataValidation>
    <dataValidation type="list" allowBlank="1" showInputMessage="1" showErrorMessage="1" sqref="A15:A16" xr:uid="{2432377D-E49C-4620-9A11-C94F892EA624}">
      <formula1>Vehicle_Type</formula1>
    </dataValidation>
    <dataValidation type="list" allowBlank="1" showInputMessage="1" showErrorMessage="1" sqref="A21:A22" xr:uid="{612B175D-1B0F-4F5B-B943-CCF1EFB22ED0}">
      <formula1>Air_Type</formula1>
    </dataValidation>
    <dataValidation type="list" allowBlank="1" showInputMessage="1" showErrorMessage="1" prompt="click on arrow for a drop down list" sqref="A27:A28" xr:uid="{503644E5-89A8-47C2-984D-F78EEF0D72E7}">
      <formula1>Boat_Type</formula1>
    </dataValidation>
    <dataValidation type="list" allowBlank="1" showInputMessage="1" showErrorMessage="1" prompt="click on arrow for a drop down list" sqref="A33:A34" xr:uid="{BBE13860-9E7E-4C86-BA83-0105AEE27A9B}">
      <formula1>Cutter_Type</formula1>
    </dataValidation>
    <dataValidation type="list" allowBlank="1" showInputMessage="1" showErrorMessage="1" prompt="click on arrow for a drop down list" sqref="A39:A40" xr:uid="{3DA8784B-4DE6-4892-B22A-2B20EE9EA38C}">
      <formula1>Equip_List</formula1>
    </dataValidation>
    <dataValidation type="list" allowBlank="1" showInputMessage="1" showErrorMessage="1" sqref="E7:E10" xr:uid="{713F7E17-8217-4C46-AA45-FD8140C1C26F}">
      <formula1>Paygrade</formula1>
    </dataValidation>
    <dataValidation type="list" errorStyle="warning" allowBlank="1" showInputMessage="1" showErrorMessage="1" errorTitle="Warning" error="This Position is not part of the standard list Select Yes to continue." sqref="F7:F10" xr:uid="{3952BB23-D07E-425C-B05F-6223B0F5936B}">
      <formula1>Duty_List</formula1>
    </dataValidation>
  </dataValidations>
  <pageMargins left="0.7" right="0.7" top="0.75" bottom="0.75" header="0.3" footer="0.3"/>
  <pageSetup scale="74" fitToHeight="0"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45947</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619A1657-CA20-401E-A824-A87FEDA15C1C}">
      <formula1>"Yes, No"</formula1>
    </dataValidation>
    <dataValidation type="list" allowBlank="1" showInputMessage="1" showErrorMessage="1" sqref="C7:C10" xr:uid="{E4F4610E-E854-4CB2-BFBB-E61803706BEB}">
      <formula1>"A,R,C"</formula1>
    </dataValidation>
    <dataValidation type="list" allowBlank="1" showInputMessage="1" showErrorMessage="1" sqref="A15:A16" xr:uid="{2A19C7DF-5C85-4754-A068-EEF265FC8597}">
      <formula1>Vehicle_Type</formula1>
    </dataValidation>
    <dataValidation type="list" allowBlank="1" showInputMessage="1" showErrorMessage="1" sqref="A21:A22" xr:uid="{45A14C91-5F52-4BAE-9ADA-960F3C9B0238}">
      <formula1>Air_Type</formula1>
    </dataValidation>
    <dataValidation type="list" allowBlank="1" showInputMessage="1" showErrorMessage="1" prompt="click on arrow for a drop down list" sqref="A27:A28" xr:uid="{427E8EE5-2986-4B28-AD91-3D350C1C6F5C}">
      <formula1>Boat_Type</formula1>
    </dataValidation>
    <dataValidation type="list" allowBlank="1" showInputMessage="1" showErrorMessage="1" prompt="click on arrow for a drop down list" sqref="A33:A34" xr:uid="{F891E9F9-DF73-41F3-B4AA-A9DE98B57737}">
      <formula1>Cutter_Type</formula1>
    </dataValidation>
    <dataValidation type="list" allowBlank="1" showInputMessage="1" showErrorMessage="1" prompt="click on arrow for a drop down list" sqref="A39:A40" xr:uid="{81EC7F1A-85E9-47B8-9843-9B71CB641D58}">
      <formula1>Equip_List</formula1>
    </dataValidation>
    <dataValidation type="list" allowBlank="1" showInputMessage="1" showErrorMessage="1" sqref="E7:E10" xr:uid="{C3605D50-BA82-4439-8E78-6D862B02228A}">
      <formula1>Paygrade</formula1>
    </dataValidation>
    <dataValidation type="list" errorStyle="warning" allowBlank="1" showInputMessage="1" showErrorMessage="1" errorTitle="Warning" error="This Position is not part of the standard list Select Yes to continue." sqref="F7:F10" xr:uid="{89AC3D72-DA9D-41BD-BA2D-8D3050AA1C0D}">
      <formula1>Duty_List</formula1>
    </dataValidation>
  </dataValidations>
  <pageMargins left="0.7" right="0.7" top="0.75" bottom="0.75" header="0.3" footer="0.3"/>
  <pageSetup scale="74"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79998168889431442"/>
    <pageSetUpPr fitToPage="1"/>
  </sheetPr>
  <dimension ref="A1:S86"/>
  <sheetViews>
    <sheetView showGridLines="0" zoomScaleNormal="100" workbookViewId="0">
      <selection activeCell="C11" sqref="C11"/>
    </sheetView>
    <sheetView tabSelected="1" topLeftCell="A3" workbookViewId="1">
      <selection activeCell="F42" sqref="F42"/>
    </sheetView>
  </sheetViews>
  <sheetFormatPr defaultColWidth="9.140625" defaultRowHeight="10.5" x14ac:dyDescent="0.2"/>
  <cols>
    <col min="1" max="1" width="6.28515625" style="89" customWidth="1"/>
    <col min="2" max="2" width="9.7109375" style="90" customWidth="1"/>
    <col min="3" max="9" width="14.28515625" style="55" customWidth="1"/>
    <col min="10" max="10" width="16.85546875" style="55" customWidth="1"/>
    <col min="11" max="17" width="14.28515625" style="55" customWidth="1"/>
    <col min="18" max="19" width="16.85546875" style="55" customWidth="1"/>
    <col min="20" max="16384" width="9.140625" style="55"/>
  </cols>
  <sheetData>
    <row r="1" spans="1:19" ht="13.5" customHeight="1" thickBot="1" x14ac:dyDescent="0.25">
      <c r="A1" s="419" t="str">
        <f>'Project Summary'!G7</f>
        <v>F/V StillaFloat</v>
      </c>
      <c r="B1" s="420"/>
      <c r="C1" s="420"/>
      <c r="D1" s="421"/>
      <c r="E1" s="421"/>
      <c r="F1" s="421"/>
      <c r="G1" s="421"/>
      <c r="H1" s="421"/>
      <c r="I1" s="421"/>
      <c r="J1" s="421"/>
      <c r="K1" s="51"/>
      <c r="L1" s="51"/>
      <c r="M1" s="51"/>
      <c r="N1" s="51"/>
      <c r="O1" s="422"/>
      <c r="P1" s="52"/>
      <c r="Q1" s="53" t="s">
        <v>30</v>
      </c>
      <c r="R1" s="52"/>
      <c r="S1" s="54"/>
    </row>
    <row r="2" spans="1:19" ht="13.5" customHeight="1" thickBot="1" x14ac:dyDescent="0.25">
      <c r="A2" s="423" t="s">
        <v>31</v>
      </c>
      <c r="B2" s="424"/>
      <c r="C2" s="135">
        <f>'Project Summary'!D10</f>
        <v>45931</v>
      </c>
      <c r="D2" s="56" t="s">
        <v>32</v>
      </c>
      <c r="E2" s="135">
        <f>'Project Summary'!F10</f>
        <v>45961</v>
      </c>
      <c r="F2" s="57"/>
      <c r="G2" s="57"/>
      <c r="H2" s="94"/>
      <c r="I2" s="99" t="s">
        <v>2</v>
      </c>
      <c r="J2" s="134" t="str">
        <f>'Project Summary'!C7</f>
        <v>UCGPXXXXXX</v>
      </c>
      <c r="K2" s="58"/>
      <c r="L2" s="59"/>
      <c r="M2" s="60" t="s">
        <v>33</v>
      </c>
      <c r="N2" s="61">
        <f ca="1">NOW()</f>
        <v>45936.329523032407</v>
      </c>
      <c r="O2" s="61"/>
      <c r="P2" s="61"/>
      <c r="Q2" s="62" t="s">
        <v>34</v>
      </c>
      <c r="R2" s="63">
        <f ca="1">NOW()</f>
        <v>45936.329523032407</v>
      </c>
      <c r="S2" s="63"/>
    </row>
    <row r="3" spans="1:19" ht="12.75" customHeight="1" x14ac:dyDescent="0.2">
      <c r="A3" s="64"/>
      <c r="B3" s="65"/>
      <c r="C3" s="66"/>
      <c r="D3" s="66"/>
      <c r="E3" s="66"/>
      <c r="F3" s="66"/>
      <c r="G3" s="67"/>
      <c r="H3" s="97"/>
      <c r="I3" s="98" t="s">
        <v>35</v>
      </c>
      <c r="J3" s="133">
        <f>'Project Summary'!H12</f>
        <v>5000000</v>
      </c>
      <c r="K3" s="68"/>
      <c r="L3" s="69"/>
      <c r="M3" s="69"/>
      <c r="N3" s="69"/>
      <c r="O3" s="70"/>
      <c r="P3" s="70"/>
      <c r="Q3" s="70"/>
      <c r="R3" s="70"/>
      <c r="S3" s="71"/>
    </row>
    <row r="4" spans="1:19" ht="12.75" customHeight="1" x14ac:dyDescent="0.2">
      <c r="A4" s="64"/>
      <c r="B4" s="65"/>
      <c r="C4" s="66"/>
      <c r="D4" s="66"/>
      <c r="E4" s="66"/>
      <c r="F4" s="66"/>
      <c r="G4" s="67"/>
      <c r="H4" s="96"/>
      <c r="I4" s="93" t="s">
        <v>36</v>
      </c>
      <c r="J4" s="133">
        <f>SUM(K10:Q10)</f>
        <v>0</v>
      </c>
      <c r="K4" s="68"/>
      <c r="L4" s="69"/>
      <c r="M4" s="69"/>
      <c r="N4" s="69"/>
      <c r="O4" s="72"/>
      <c r="P4" s="72"/>
      <c r="Q4" s="73"/>
      <c r="R4" s="72"/>
      <c r="S4" s="74"/>
    </row>
    <row r="5" spans="1:19" ht="12.75" customHeight="1" x14ac:dyDescent="0.2">
      <c r="A5" s="64"/>
      <c r="B5" s="65"/>
      <c r="C5" s="66"/>
      <c r="D5" s="66"/>
      <c r="E5" s="66"/>
      <c r="F5" s="66"/>
      <c r="G5" s="67"/>
      <c r="H5" s="96"/>
      <c r="I5" s="93" t="s">
        <v>37</v>
      </c>
      <c r="J5" s="75">
        <f>SUM(K11:Q41)</f>
        <v>0</v>
      </c>
      <c r="K5" s="76"/>
      <c r="L5" s="69"/>
      <c r="M5" s="69"/>
      <c r="N5" s="69"/>
      <c r="O5" s="72"/>
      <c r="P5" s="72"/>
      <c r="Q5" s="72"/>
      <c r="R5" s="72"/>
      <c r="S5" s="74"/>
    </row>
    <row r="6" spans="1:19" ht="12.75" customHeight="1" x14ac:dyDescent="0.2">
      <c r="A6" s="64"/>
      <c r="B6" s="65"/>
      <c r="C6" s="66"/>
      <c r="D6" s="66"/>
      <c r="E6" s="66"/>
      <c r="F6" s="66"/>
      <c r="G6" s="67"/>
      <c r="H6" s="95"/>
      <c r="I6" s="93" t="s">
        <v>38</v>
      </c>
      <c r="J6" s="75">
        <f>J3-J4-J5</f>
        <v>5000000</v>
      </c>
      <c r="K6" s="76"/>
      <c r="L6" s="69"/>
      <c r="M6" s="69"/>
      <c r="N6" s="69"/>
      <c r="O6" s="72"/>
      <c r="P6" s="72"/>
      <c r="Q6" s="72"/>
      <c r="R6" s="72"/>
      <c r="S6" s="74"/>
    </row>
    <row r="7" spans="1:19" ht="12" x14ac:dyDescent="0.2">
      <c r="A7" s="64"/>
      <c r="B7" s="65"/>
      <c r="C7" s="77"/>
      <c r="D7" s="77"/>
      <c r="E7" s="77"/>
      <c r="F7" s="77"/>
      <c r="G7" s="77"/>
      <c r="H7" s="77"/>
      <c r="I7" s="77"/>
      <c r="J7" s="77"/>
      <c r="K7" s="77"/>
      <c r="L7" s="77"/>
      <c r="M7" s="77"/>
      <c r="N7" s="77"/>
      <c r="O7" s="77"/>
      <c r="P7" s="77"/>
      <c r="Q7" s="77"/>
      <c r="R7" s="77"/>
      <c r="S7" s="78"/>
    </row>
    <row r="8" spans="1:19" ht="12" x14ac:dyDescent="0.2">
      <c r="A8" s="79" t="s">
        <v>39</v>
      </c>
      <c r="B8" s="80" t="s">
        <v>40</v>
      </c>
      <c r="C8" s="81" t="s">
        <v>41</v>
      </c>
      <c r="D8" s="81" t="s">
        <v>41</v>
      </c>
      <c r="E8" s="81" t="s">
        <v>41</v>
      </c>
      <c r="F8" s="81" t="s">
        <v>41</v>
      </c>
      <c r="G8" s="81" t="s">
        <v>41</v>
      </c>
      <c r="H8" s="81" t="s">
        <v>41</v>
      </c>
      <c r="I8" s="81" t="s">
        <v>41</v>
      </c>
      <c r="J8" s="408" t="s">
        <v>42</v>
      </c>
      <c r="K8" s="81" t="s">
        <v>41</v>
      </c>
      <c r="L8" s="81" t="s">
        <v>41</v>
      </c>
      <c r="M8" s="81" t="s">
        <v>43</v>
      </c>
      <c r="N8" s="81" t="s">
        <v>44</v>
      </c>
      <c r="O8" s="81" t="s">
        <v>45</v>
      </c>
      <c r="P8" s="81" t="s">
        <v>46</v>
      </c>
      <c r="Q8" s="81" t="s">
        <v>47</v>
      </c>
      <c r="R8" s="408" t="s">
        <v>42</v>
      </c>
      <c r="S8" s="410" t="s">
        <v>48</v>
      </c>
    </row>
    <row r="9" spans="1:19" ht="12.75" thickBot="1" x14ac:dyDescent="0.25">
      <c r="A9" s="64"/>
      <c r="B9" s="65"/>
      <c r="C9" s="81" t="s">
        <v>49</v>
      </c>
      <c r="D9" s="81" t="s">
        <v>50</v>
      </c>
      <c r="E9" s="81" t="s">
        <v>51</v>
      </c>
      <c r="F9" s="81" t="s">
        <v>52</v>
      </c>
      <c r="G9" s="81" t="s">
        <v>53</v>
      </c>
      <c r="H9" s="82" t="s">
        <v>54</v>
      </c>
      <c r="I9" s="83" t="s">
        <v>55</v>
      </c>
      <c r="J9" s="409" t="s">
        <v>56</v>
      </c>
      <c r="K9" s="81" t="s">
        <v>57</v>
      </c>
      <c r="L9" s="81" t="s">
        <v>58</v>
      </c>
      <c r="M9" s="81" t="s">
        <v>59</v>
      </c>
      <c r="N9" s="81" t="s">
        <v>60</v>
      </c>
      <c r="O9" s="81" t="s">
        <v>61</v>
      </c>
      <c r="P9" s="81" t="s">
        <v>61</v>
      </c>
      <c r="Q9" s="81" t="s">
        <v>61</v>
      </c>
      <c r="R9" s="408" t="s">
        <v>62</v>
      </c>
      <c r="S9" s="410" t="s">
        <v>61</v>
      </c>
    </row>
    <row r="10" spans="1:19" ht="12.75" thickBot="1" x14ac:dyDescent="0.25">
      <c r="A10" s="471" t="s">
        <v>63</v>
      </c>
      <c r="B10" s="138"/>
      <c r="C10" s="386">
        <v>0</v>
      </c>
      <c r="D10" s="386">
        <v>0</v>
      </c>
      <c r="E10" s="386">
        <v>0</v>
      </c>
      <c r="F10" s="386">
        <v>0</v>
      </c>
      <c r="G10" s="386">
        <v>0</v>
      </c>
      <c r="H10" s="386">
        <v>0</v>
      </c>
      <c r="I10" s="386">
        <v>0</v>
      </c>
      <c r="J10" s="107">
        <f t="shared" ref="J10:J41" si="0">SUM(C10:I10)</f>
        <v>0</v>
      </c>
      <c r="K10" s="386">
        <v>0</v>
      </c>
      <c r="L10" s="386">
        <v>0</v>
      </c>
      <c r="M10" s="386">
        <v>0</v>
      </c>
      <c r="N10" s="386">
        <v>0</v>
      </c>
      <c r="O10" s="386">
        <v>0</v>
      </c>
      <c r="P10" s="386">
        <v>0</v>
      </c>
      <c r="Q10" s="386">
        <v>0</v>
      </c>
      <c r="R10" s="108">
        <f t="shared" ref="R10:R41" si="1">SUM(K10:Q10)</f>
        <v>0</v>
      </c>
      <c r="S10" s="92">
        <f t="shared" ref="S10:S41" si="2">SUM(J10+R10)</f>
        <v>0</v>
      </c>
    </row>
    <row r="11" spans="1:19" ht="12.75" thickBot="1" x14ac:dyDescent="0.25">
      <c r="A11" s="473" t="s">
        <v>64</v>
      </c>
      <c r="B11" s="136">
        <f>'day1'!B4</f>
        <v>45931</v>
      </c>
      <c r="C11" s="84">
        <f>'day1'!I12</f>
        <v>0</v>
      </c>
      <c r="D11" s="84">
        <f>'day1'!G18</f>
        <v>0</v>
      </c>
      <c r="E11" s="84">
        <f>'day1'!G24</f>
        <v>0</v>
      </c>
      <c r="F11" s="84">
        <f>'day1'!G30</f>
        <v>0</v>
      </c>
      <c r="G11" s="84">
        <f>'day1'!G36</f>
        <v>0</v>
      </c>
      <c r="H11" s="84">
        <f>'day1'!G42</f>
        <v>0</v>
      </c>
      <c r="I11" s="84">
        <f>'day1'!G47</f>
        <v>0</v>
      </c>
      <c r="J11" s="107">
        <f t="shared" si="0"/>
        <v>0</v>
      </c>
      <c r="K11" s="84">
        <f>'day1'!G54</f>
        <v>0</v>
      </c>
      <c r="L11" s="84">
        <f>'day1'!G60</f>
        <v>0</v>
      </c>
      <c r="M11" s="84">
        <f>'day1'!G66</f>
        <v>0</v>
      </c>
      <c r="N11" s="84">
        <f>'day1'!G72</f>
        <v>0</v>
      </c>
      <c r="O11" s="84">
        <f>'day1'!G78</f>
        <v>0</v>
      </c>
      <c r="P11" s="84">
        <f>'day1'!G84</f>
        <v>0</v>
      </c>
      <c r="Q11" s="84">
        <f>'day1'!G90</f>
        <v>0</v>
      </c>
      <c r="R11" s="108">
        <f t="shared" si="1"/>
        <v>0</v>
      </c>
      <c r="S11" s="85">
        <f t="shared" si="2"/>
        <v>0</v>
      </c>
    </row>
    <row r="12" spans="1:19" ht="12.75" thickBot="1" x14ac:dyDescent="0.25">
      <c r="A12" s="474" t="s">
        <v>65</v>
      </c>
      <c r="B12" s="136">
        <f>'day2'!B4</f>
        <v>45932</v>
      </c>
      <c r="C12" s="84">
        <f>'day2'!I12</f>
        <v>0</v>
      </c>
      <c r="D12" s="84">
        <f>'day2'!G18</f>
        <v>0</v>
      </c>
      <c r="E12" s="84">
        <f>'day2'!G24</f>
        <v>0</v>
      </c>
      <c r="F12" s="84">
        <f>'day2'!G30</f>
        <v>0</v>
      </c>
      <c r="G12" s="84">
        <f>'day2'!G36</f>
        <v>0</v>
      </c>
      <c r="H12" s="84">
        <f>'day2'!G70</f>
        <v>0</v>
      </c>
      <c r="I12" s="84">
        <f>'day2'!G47</f>
        <v>0</v>
      </c>
      <c r="J12" s="107">
        <f t="shared" si="0"/>
        <v>0</v>
      </c>
      <c r="K12" s="84">
        <f>'day2'!G54</f>
        <v>0</v>
      </c>
      <c r="L12" s="84">
        <f>'day2'!G89</f>
        <v>0</v>
      </c>
      <c r="M12" s="84">
        <f>'day2'!G66</f>
        <v>0</v>
      </c>
      <c r="N12" s="84">
        <f>'day2'!G72</f>
        <v>0</v>
      </c>
      <c r="O12" s="84">
        <f>'day2'!G78</f>
        <v>0</v>
      </c>
      <c r="P12" s="84">
        <f>'day2'!G84</f>
        <v>0</v>
      </c>
      <c r="Q12" s="84">
        <f>'day2'!G90</f>
        <v>0</v>
      </c>
      <c r="R12" s="108">
        <f t="shared" si="1"/>
        <v>0</v>
      </c>
      <c r="S12" s="85">
        <f t="shared" si="2"/>
        <v>0</v>
      </c>
    </row>
    <row r="13" spans="1:19" ht="12.75" thickBot="1" x14ac:dyDescent="0.25">
      <c r="A13" s="474" t="s">
        <v>66</v>
      </c>
      <c r="B13" s="136">
        <f>'day3'!B4</f>
        <v>45933</v>
      </c>
      <c r="C13" s="84">
        <f>'day3'!I12</f>
        <v>0</v>
      </c>
      <c r="D13" s="84">
        <f>'day3'!G18</f>
        <v>0</v>
      </c>
      <c r="E13" s="84">
        <f>'day3'!G24</f>
        <v>0</v>
      </c>
      <c r="F13" s="84">
        <f>'day3'!G30</f>
        <v>0</v>
      </c>
      <c r="G13" s="84">
        <f>'day3'!G36</f>
        <v>0</v>
      </c>
      <c r="H13" s="84">
        <f>'day3'!G70</f>
        <v>0</v>
      </c>
      <c r="I13" s="84">
        <f>'day3'!G47</f>
        <v>0</v>
      </c>
      <c r="J13" s="107">
        <f t="shared" si="0"/>
        <v>0</v>
      </c>
      <c r="K13" s="84">
        <f>'day3'!G54</f>
        <v>0</v>
      </c>
      <c r="L13" s="84">
        <f>'day3'!G89</f>
        <v>0</v>
      </c>
      <c r="M13" s="84">
        <f>'day3'!G66</f>
        <v>0</v>
      </c>
      <c r="N13" s="84">
        <f>'day3'!G72</f>
        <v>0</v>
      </c>
      <c r="O13" s="84">
        <f>'day3'!G78</f>
        <v>0</v>
      </c>
      <c r="P13" s="84">
        <f>'day3'!G84</f>
        <v>0</v>
      </c>
      <c r="Q13" s="84">
        <f>'day3'!G90</f>
        <v>0</v>
      </c>
      <c r="R13" s="108">
        <f t="shared" si="1"/>
        <v>0</v>
      </c>
      <c r="S13" s="85">
        <f t="shared" si="2"/>
        <v>0</v>
      </c>
    </row>
    <row r="14" spans="1:19" ht="12.75" thickBot="1" x14ac:dyDescent="0.25">
      <c r="A14" s="474" t="s">
        <v>67</v>
      </c>
      <c r="B14" s="136">
        <f>'day4'!B4</f>
        <v>45934</v>
      </c>
      <c r="C14" s="84">
        <f>'day4'!I12</f>
        <v>0</v>
      </c>
      <c r="D14" s="84">
        <f>'day4'!G18</f>
        <v>0</v>
      </c>
      <c r="E14" s="84">
        <f>'day4'!G24</f>
        <v>0</v>
      </c>
      <c r="F14" s="84">
        <f>'day4'!G30</f>
        <v>0</v>
      </c>
      <c r="G14" s="84">
        <f>'day4'!G36</f>
        <v>0</v>
      </c>
      <c r="H14" s="84">
        <f>'day4'!G70</f>
        <v>0</v>
      </c>
      <c r="I14" s="84">
        <f>'day4'!G47</f>
        <v>0</v>
      </c>
      <c r="J14" s="107">
        <f t="shared" si="0"/>
        <v>0</v>
      </c>
      <c r="K14" s="84">
        <f>'day4'!G54</f>
        <v>0</v>
      </c>
      <c r="L14" s="84">
        <f>'day4'!G89</f>
        <v>0</v>
      </c>
      <c r="M14" s="84">
        <f>'day4'!G66</f>
        <v>0</v>
      </c>
      <c r="N14" s="84">
        <f>'day4'!G72</f>
        <v>0</v>
      </c>
      <c r="O14" s="84">
        <f>'day4'!G78</f>
        <v>0</v>
      </c>
      <c r="P14" s="84">
        <f>'day4'!G84</f>
        <v>0</v>
      </c>
      <c r="Q14" s="84">
        <f>'day4'!G90</f>
        <v>0</v>
      </c>
      <c r="R14" s="108">
        <f t="shared" si="1"/>
        <v>0</v>
      </c>
      <c r="S14" s="85">
        <f t="shared" si="2"/>
        <v>0</v>
      </c>
    </row>
    <row r="15" spans="1:19" ht="12.75" thickBot="1" x14ac:dyDescent="0.25">
      <c r="A15" s="474" t="s">
        <v>68</v>
      </c>
      <c r="B15" s="136">
        <f>'day5'!B4</f>
        <v>45935</v>
      </c>
      <c r="C15" s="84">
        <f>'day5'!I12</f>
        <v>0</v>
      </c>
      <c r="D15" s="84">
        <f>'day5'!G18</f>
        <v>0</v>
      </c>
      <c r="E15" s="84">
        <f>'day5'!G24</f>
        <v>0</v>
      </c>
      <c r="F15" s="84">
        <f>'day5'!G30</f>
        <v>0</v>
      </c>
      <c r="G15" s="84">
        <f>'day5'!G36</f>
        <v>0</v>
      </c>
      <c r="H15" s="84">
        <f>'day5'!G70</f>
        <v>0</v>
      </c>
      <c r="I15" s="84">
        <f>'day5'!G47</f>
        <v>0</v>
      </c>
      <c r="J15" s="107">
        <f t="shared" si="0"/>
        <v>0</v>
      </c>
      <c r="K15" s="84">
        <f>'day5'!G54</f>
        <v>0</v>
      </c>
      <c r="L15" s="84">
        <f>'day5'!G89</f>
        <v>0</v>
      </c>
      <c r="M15" s="84">
        <f>'day5'!G66</f>
        <v>0</v>
      </c>
      <c r="N15" s="84">
        <f>'day5'!G72</f>
        <v>0</v>
      </c>
      <c r="O15" s="84">
        <f>'day5'!G78</f>
        <v>0</v>
      </c>
      <c r="P15" s="84">
        <f>'day5'!G84</f>
        <v>0</v>
      </c>
      <c r="Q15" s="84">
        <f>'day5'!G90</f>
        <v>0</v>
      </c>
      <c r="R15" s="108">
        <f t="shared" si="1"/>
        <v>0</v>
      </c>
      <c r="S15" s="85">
        <f t="shared" si="2"/>
        <v>0</v>
      </c>
    </row>
    <row r="16" spans="1:19" ht="12.75" thickBot="1" x14ac:dyDescent="0.25">
      <c r="A16" s="474" t="s">
        <v>69</v>
      </c>
      <c r="B16" s="136">
        <f>'day6'!B4</f>
        <v>45936</v>
      </c>
      <c r="C16" s="84">
        <f>'day6'!I12</f>
        <v>0</v>
      </c>
      <c r="D16" s="84">
        <f>'day6'!G18</f>
        <v>0</v>
      </c>
      <c r="E16" s="84">
        <f>'day6'!G24</f>
        <v>0</v>
      </c>
      <c r="F16" s="84">
        <f>'day6'!G30</f>
        <v>0</v>
      </c>
      <c r="G16" s="84">
        <f>'day6'!G36</f>
        <v>0</v>
      </c>
      <c r="H16" s="84">
        <f>'day6'!G70</f>
        <v>0</v>
      </c>
      <c r="I16" s="84">
        <f>'day6'!G47</f>
        <v>0</v>
      </c>
      <c r="J16" s="107">
        <f t="shared" si="0"/>
        <v>0</v>
      </c>
      <c r="K16" s="84">
        <f>'day6'!G54</f>
        <v>0</v>
      </c>
      <c r="L16" s="84">
        <f>'day6'!G89</f>
        <v>0</v>
      </c>
      <c r="M16" s="84">
        <f>'day6'!G66</f>
        <v>0</v>
      </c>
      <c r="N16" s="84">
        <f>'day6'!G72</f>
        <v>0</v>
      </c>
      <c r="O16" s="84">
        <f>'day6'!G78</f>
        <v>0</v>
      </c>
      <c r="P16" s="84">
        <f>'day6'!G84</f>
        <v>0</v>
      </c>
      <c r="Q16" s="84">
        <f>'day6'!G90</f>
        <v>0</v>
      </c>
      <c r="R16" s="108">
        <f t="shared" si="1"/>
        <v>0</v>
      </c>
      <c r="S16" s="85">
        <f t="shared" si="2"/>
        <v>0</v>
      </c>
    </row>
    <row r="17" spans="1:19" ht="12.75" thickBot="1" x14ac:dyDescent="0.25">
      <c r="A17" s="474" t="s">
        <v>70</v>
      </c>
      <c r="B17" s="136">
        <f>'day7'!B4</f>
        <v>45937</v>
      </c>
      <c r="C17" s="84">
        <f>'day7'!I12</f>
        <v>0</v>
      </c>
      <c r="D17" s="84">
        <f>'day7'!G18</f>
        <v>0</v>
      </c>
      <c r="E17" s="84">
        <f>'day7'!G24</f>
        <v>0</v>
      </c>
      <c r="F17" s="84">
        <f>'day7'!G30</f>
        <v>0</v>
      </c>
      <c r="G17" s="84">
        <f>'day7'!G36</f>
        <v>0</v>
      </c>
      <c r="H17" s="84">
        <f>'day7'!G70</f>
        <v>0</v>
      </c>
      <c r="I17" s="84">
        <f>'day7'!G47</f>
        <v>0</v>
      </c>
      <c r="J17" s="107">
        <f t="shared" si="0"/>
        <v>0</v>
      </c>
      <c r="K17" s="84">
        <f>'day7'!G54</f>
        <v>0</v>
      </c>
      <c r="L17" s="84">
        <f>'day7'!G89</f>
        <v>0</v>
      </c>
      <c r="M17" s="84">
        <f>'day7'!G66</f>
        <v>0</v>
      </c>
      <c r="N17" s="84">
        <f>'day7'!G72</f>
        <v>0</v>
      </c>
      <c r="O17" s="84">
        <f>'day7'!G78</f>
        <v>0</v>
      </c>
      <c r="P17" s="84">
        <f>'day7'!G84</f>
        <v>0</v>
      </c>
      <c r="Q17" s="84">
        <f>'day7'!G90</f>
        <v>0</v>
      </c>
      <c r="R17" s="108">
        <f t="shared" si="1"/>
        <v>0</v>
      </c>
      <c r="S17" s="85">
        <f t="shared" si="2"/>
        <v>0</v>
      </c>
    </row>
    <row r="18" spans="1:19" ht="12.75" thickBot="1" x14ac:dyDescent="0.25">
      <c r="A18" s="474" t="s">
        <v>71</v>
      </c>
      <c r="B18" s="136">
        <f>'day8'!B4</f>
        <v>45938</v>
      </c>
      <c r="C18" s="84">
        <f>'day8'!I12</f>
        <v>0</v>
      </c>
      <c r="D18" s="84">
        <f>'day8'!G18</f>
        <v>0</v>
      </c>
      <c r="E18" s="84">
        <f>'day8'!G24</f>
        <v>0</v>
      </c>
      <c r="F18" s="84">
        <f>'day8'!G30</f>
        <v>0</v>
      </c>
      <c r="G18" s="84">
        <f>'day8'!G36</f>
        <v>0</v>
      </c>
      <c r="H18" s="84">
        <f>'day8'!G70</f>
        <v>0</v>
      </c>
      <c r="I18" s="84">
        <f>'day8'!G47</f>
        <v>0</v>
      </c>
      <c r="J18" s="107">
        <f t="shared" si="0"/>
        <v>0</v>
      </c>
      <c r="K18" s="84">
        <f>'day8'!G54</f>
        <v>0</v>
      </c>
      <c r="L18" s="84">
        <f>'day8'!G89</f>
        <v>0</v>
      </c>
      <c r="M18" s="84">
        <f>'day8'!G66</f>
        <v>0</v>
      </c>
      <c r="N18" s="84">
        <f>'day8'!G72</f>
        <v>0</v>
      </c>
      <c r="O18" s="84">
        <f>'day8'!G78</f>
        <v>0</v>
      </c>
      <c r="P18" s="84">
        <f>'day8'!G84</f>
        <v>0</v>
      </c>
      <c r="Q18" s="84">
        <f>'day8'!G90</f>
        <v>0</v>
      </c>
      <c r="R18" s="108">
        <f t="shared" si="1"/>
        <v>0</v>
      </c>
      <c r="S18" s="85">
        <f t="shared" si="2"/>
        <v>0</v>
      </c>
    </row>
    <row r="19" spans="1:19" ht="12.75" thickBot="1" x14ac:dyDescent="0.25">
      <c r="A19" s="474" t="s">
        <v>72</v>
      </c>
      <c r="B19" s="136">
        <f>'day9'!B4</f>
        <v>45939</v>
      </c>
      <c r="C19" s="84">
        <f>'day9'!I12</f>
        <v>0</v>
      </c>
      <c r="D19" s="84">
        <f>'day9'!G18</f>
        <v>0</v>
      </c>
      <c r="E19" s="84">
        <f>'day9'!G24</f>
        <v>0</v>
      </c>
      <c r="F19" s="84">
        <f>'day9'!G30</f>
        <v>0</v>
      </c>
      <c r="G19" s="84">
        <f>'day9'!G36</f>
        <v>0</v>
      </c>
      <c r="H19" s="84">
        <f>'day9'!G70</f>
        <v>0</v>
      </c>
      <c r="I19" s="84">
        <f>'day9'!G47</f>
        <v>0</v>
      </c>
      <c r="J19" s="107">
        <f t="shared" si="0"/>
        <v>0</v>
      </c>
      <c r="K19" s="84">
        <f>'day9'!G54</f>
        <v>0</v>
      </c>
      <c r="L19" s="84">
        <f>'day9'!G89</f>
        <v>0</v>
      </c>
      <c r="M19" s="84">
        <f>'day9'!G66</f>
        <v>0</v>
      </c>
      <c r="N19" s="84">
        <f>'day9'!G72</f>
        <v>0</v>
      </c>
      <c r="O19" s="84">
        <f>'day9'!G78</f>
        <v>0</v>
      </c>
      <c r="P19" s="84">
        <f>'day9'!G84</f>
        <v>0</v>
      </c>
      <c r="Q19" s="84">
        <f>'day9'!G90</f>
        <v>0</v>
      </c>
      <c r="R19" s="108">
        <f t="shared" si="1"/>
        <v>0</v>
      </c>
      <c r="S19" s="85">
        <f t="shared" si="2"/>
        <v>0</v>
      </c>
    </row>
    <row r="20" spans="1:19" ht="12.75" thickBot="1" x14ac:dyDescent="0.25">
      <c r="A20" s="474" t="s">
        <v>73</v>
      </c>
      <c r="B20" s="136">
        <f>'day10'!B4</f>
        <v>45940</v>
      </c>
      <c r="C20" s="84">
        <f>'day10'!I12</f>
        <v>0</v>
      </c>
      <c r="D20" s="84">
        <f>'day10'!G18</f>
        <v>0</v>
      </c>
      <c r="E20" s="84">
        <f>'day10'!G24</f>
        <v>0</v>
      </c>
      <c r="F20" s="84">
        <f>'day10'!G30</f>
        <v>0</v>
      </c>
      <c r="G20" s="84">
        <f>'day10'!G36</f>
        <v>0</v>
      </c>
      <c r="H20" s="84">
        <f>'day10'!G70</f>
        <v>0</v>
      </c>
      <c r="I20" s="84">
        <f>'day10'!G47</f>
        <v>0</v>
      </c>
      <c r="J20" s="107">
        <f t="shared" si="0"/>
        <v>0</v>
      </c>
      <c r="K20" s="84">
        <f>'day10'!G54</f>
        <v>0</v>
      </c>
      <c r="L20" s="84">
        <f>'day10'!G89</f>
        <v>0</v>
      </c>
      <c r="M20" s="84">
        <f>'day10'!G66</f>
        <v>0</v>
      </c>
      <c r="N20" s="84">
        <f>'day10'!G72</f>
        <v>0</v>
      </c>
      <c r="O20" s="84">
        <f>'day10'!G78</f>
        <v>0</v>
      </c>
      <c r="P20" s="84">
        <f>'day10'!G84</f>
        <v>0</v>
      </c>
      <c r="Q20" s="84">
        <f>'day10'!G90</f>
        <v>0</v>
      </c>
      <c r="R20" s="108">
        <f t="shared" si="1"/>
        <v>0</v>
      </c>
      <c r="S20" s="85">
        <f t="shared" si="2"/>
        <v>0</v>
      </c>
    </row>
    <row r="21" spans="1:19" ht="12.75" thickBot="1" x14ac:dyDescent="0.25">
      <c r="A21" s="474" t="s">
        <v>74</v>
      </c>
      <c r="B21" s="136">
        <f>'day11'!B4</f>
        <v>45941</v>
      </c>
      <c r="C21" s="84">
        <f>'day11'!I12</f>
        <v>0</v>
      </c>
      <c r="D21" s="84">
        <f>'day11'!G18</f>
        <v>0</v>
      </c>
      <c r="E21" s="84">
        <f>'day11'!G24</f>
        <v>0</v>
      </c>
      <c r="F21" s="84">
        <f>'day11'!G30</f>
        <v>0</v>
      </c>
      <c r="G21" s="84">
        <f>'day11'!G36</f>
        <v>0</v>
      </c>
      <c r="H21" s="84">
        <f>'day11'!G70</f>
        <v>0</v>
      </c>
      <c r="I21" s="84">
        <f>'day11'!G47</f>
        <v>0</v>
      </c>
      <c r="J21" s="107">
        <f t="shared" si="0"/>
        <v>0</v>
      </c>
      <c r="K21" s="84">
        <f>'day11'!G54</f>
        <v>0</v>
      </c>
      <c r="L21" s="84">
        <f>'day11'!G89</f>
        <v>0</v>
      </c>
      <c r="M21" s="84">
        <f>'day11'!G66</f>
        <v>0</v>
      </c>
      <c r="N21" s="84">
        <f>'day11'!G72</f>
        <v>0</v>
      </c>
      <c r="O21" s="84">
        <f>'day11'!G78</f>
        <v>0</v>
      </c>
      <c r="P21" s="84">
        <f>'day11'!G84</f>
        <v>0</v>
      </c>
      <c r="Q21" s="84">
        <f>'day11'!G90</f>
        <v>0</v>
      </c>
      <c r="R21" s="108">
        <f t="shared" si="1"/>
        <v>0</v>
      </c>
      <c r="S21" s="85">
        <f t="shared" si="2"/>
        <v>0</v>
      </c>
    </row>
    <row r="22" spans="1:19" ht="12.75" thickBot="1" x14ac:dyDescent="0.25">
      <c r="A22" s="474" t="s">
        <v>75</v>
      </c>
      <c r="B22" s="136">
        <f>'day12'!B4</f>
        <v>45942</v>
      </c>
      <c r="C22" s="84">
        <f>'day12'!I12</f>
        <v>0</v>
      </c>
      <c r="D22" s="84">
        <f>'day12'!G18</f>
        <v>0</v>
      </c>
      <c r="E22" s="84">
        <f>'day12'!G24</f>
        <v>0</v>
      </c>
      <c r="F22" s="84">
        <f>'day12'!G30</f>
        <v>0</v>
      </c>
      <c r="G22" s="84">
        <f>'day12'!G36</f>
        <v>0</v>
      </c>
      <c r="H22" s="84">
        <f>'day12'!G70</f>
        <v>0</v>
      </c>
      <c r="I22" s="84">
        <f>'day12'!G47</f>
        <v>0</v>
      </c>
      <c r="J22" s="107">
        <f t="shared" si="0"/>
        <v>0</v>
      </c>
      <c r="K22" s="84">
        <f>'day12'!G54</f>
        <v>0</v>
      </c>
      <c r="L22" s="84">
        <f>'day12'!G89</f>
        <v>0</v>
      </c>
      <c r="M22" s="84">
        <f>'day12'!G66</f>
        <v>0</v>
      </c>
      <c r="N22" s="84">
        <f>'day12'!G72</f>
        <v>0</v>
      </c>
      <c r="O22" s="84">
        <f>'day12'!G78</f>
        <v>0</v>
      </c>
      <c r="P22" s="84">
        <f>'day12'!G84</f>
        <v>0</v>
      </c>
      <c r="Q22" s="84">
        <f>'day12'!G90</f>
        <v>0</v>
      </c>
      <c r="R22" s="108">
        <f t="shared" si="1"/>
        <v>0</v>
      </c>
      <c r="S22" s="85">
        <f t="shared" si="2"/>
        <v>0</v>
      </c>
    </row>
    <row r="23" spans="1:19" ht="12.75" thickBot="1" x14ac:dyDescent="0.25">
      <c r="A23" s="474" t="s">
        <v>76</v>
      </c>
      <c r="B23" s="136">
        <f>'day13'!B4</f>
        <v>45943</v>
      </c>
      <c r="C23" s="84">
        <f>'day13'!I12</f>
        <v>0</v>
      </c>
      <c r="D23" s="84">
        <f>'day13'!G18</f>
        <v>0</v>
      </c>
      <c r="E23" s="84">
        <f>'day13'!G24</f>
        <v>0</v>
      </c>
      <c r="F23" s="84">
        <f>'day13'!G30</f>
        <v>0</v>
      </c>
      <c r="G23" s="84">
        <f>'day13'!G36</f>
        <v>0</v>
      </c>
      <c r="H23" s="84">
        <f>'day13'!G70</f>
        <v>0</v>
      </c>
      <c r="I23" s="84">
        <f>'day13'!G47</f>
        <v>0</v>
      </c>
      <c r="J23" s="107">
        <f t="shared" si="0"/>
        <v>0</v>
      </c>
      <c r="K23" s="84">
        <f>'day13'!G54</f>
        <v>0</v>
      </c>
      <c r="L23" s="84">
        <f>'day13'!G89</f>
        <v>0</v>
      </c>
      <c r="M23" s="84">
        <f>'day13'!G66</f>
        <v>0</v>
      </c>
      <c r="N23" s="84">
        <f>'day13'!G72</f>
        <v>0</v>
      </c>
      <c r="O23" s="84">
        <f>'day13'!G78</f>
        <v>0</v>
      </c>
      <c r="P23" s="84">
        <f>'day13'!G84</f>
        <v>0</v>
      </c>
      <c r="Q23" s="84">
        <f>'day13'!G90</f>
        <v>0</v>
      </c>
      <c r="R23" s="108">
        <f t="shared" si="1"/>
        <v>0</v>
      </c>
      <c r="S23" s="85">
        <f t="shared" si="2"/>
        <v>0</v>
      </c>
    </row>
    <row r="24" spans="1:19" ht="12.75" thickBot="1" x14ac:dyDescent="0.25">
      <c r="A24" s="474" t="s">
        <v>77</v>
      </c>
      <c r="B24" s="136">
        <f>'day14'!B4</f>
        <v>45944</v>
      </c>
      <c r="C24" s="84">
        <f>'day14'!I12</f>
        <v>0</v>
      </c>
      <c r="D24" s="84">
        <f>'day14'!G18</f>
        <v>0</v>
      </c>
      <c r="E24" s="84">
        <f>'day14'!G24</f>
        <v>0</v>
      </c>
      <c r="F24" s="84">
        <f>'day14'!G30</f>
        <v>0</v>
      </c>
      <c r="G24" s="84">
        <f>'day14'!G36</f>
        <v>0</v>
      </c>
      <c r="H24" s="84">
        <f>'day14'!G70</f>
        <v>0</v>
      </c>
      <c r="I24" s="84">
        <f>'day14'!G47</f>
        <v>0</v>
      </c>
      <c r="J24" s="107">
        <f t="shared" si="0"/>
        <v>0</v>
      </c>
      <c r="K24" s="84">
        <f>'day14'!G54</f>
        <v>0</v>
      </c>
      <c r="L24" s="84">
        <f>'day14'!G89</f>
        <v>0</v>
      </c>
      <c r="M24" s="84">
        <f>'day14'!G66</f>
        <v>0</v>
      </c>
      <c r="N24" s="84">
        <f>'day14'!G72</f>
        <v>0</v>
      </c>
      <c r="O24" s="84">
        <f>'day14'!G78</f>
        <v>0</v>
      </c>
      <c r="P24" s="84">
        <f>'day14'!G84</f>
        <v>0</v>
      </c>
      <c r="Q24" s="84">
        <f>'day14'!G90</f>
        <v>0</v>
      </c>
      <c r="R24" s="108">
        <f t="shared" si="1"/>
        <v>0</v>
      </c>
      <c r="S24" s="85">
        <f t="shared" si="2"/>
        <v>0</v>
      </c>
    </row>
    <row r="25" spans="1:19" ht="12.75" thickBot="1" x14ac:dyDescent="0.25">
      <c r="A25" s="474" t="s">
        <v>78</v>
      </c>
      <c r="B25" s="136">
        <f>'day15'!B4</f>
        <v>45945</v>
      </c>
      <c r="C25" s="84">
        <f>'day15'!I12</f>
        <v>0</v>
      </c>
      <c r="D25" s="84">
        <f>'day15'!G18</f>
        <v>0</v>
      </c>
      <c r="E25" s="84">
        <f>'day15'!G24</f>
        <v>0</v>
      </c>
      <c r="F25" s="84">
        <f>'day15'!G30</f>
        <v>0</v>
      </c>
      <c r="G25" s="84">
        <f>'day15'!G36</f>
        <v>0</v>
      </c>
      <c r="H25" s="84">
        <f>'day15'!G70</f>
        <v>0</v>
      </c>
      <c r="I25" s="84">
        <f>'day15'!G47</f>
        <v>0</v>
      </c>
      <c r="J25" s="107">
        <f t="shared" si="0"/>
        <v>0</v>
      </c>
      <c r="K25" s="84">
        <f>'day15'!G54</f>
        <v>0</v>
      </c>
      <c r="L25" s="84">
        <f>'day15'!G89</f>
        <v>0</v>
      </c>
      <c r="M25" s="84">
        <f>'day15'!G66</f>
        <v>0</v>
      </c>
      <c r="N25" s="84">
        <f>'day15'!G72</f>
        <v>0</v>
      </c>
      <c r="O25" s="84">
        <f>'day15'!G78</f>
        <v>0</v>
      </c>
      <c r="P25" s="84">
        <f>'day15'!G84</f>
        <v>0</v>
      </c>
      <c r="Q25" s="84">
        <f>'day15'!G90</f>
        <v>0</v>
      </c>
      <c r="R25" s="108">
        <f t="shared" si="1"/>
        <v>0</v>
      </c>
      <c r="S25" s="85">
        <f t="shared" si="2"/>
        <v>0</v>
      </c>
    </row>
    <row r="26" spans="1:19" ht="12.75" thickBot="1" x14ac:dyDescent="0.25">
      <c r="A26" s="474" t="s">
        <v>79</v>
      </c>
      <c r="B26" s="136">
        <f>'day16'!B4</f>
        <v>45946</v>
      </c>
      <c r="C26" s="84">
        <f>'day16'!I12</f>
        <v>0</v>
      </c>
      <c r="D26" s="84">
        <f>'day16'!G18</f>
        <v>0</v>
      </c>
      <c r="E26" s="84">
        <f>'day16'!G24</f>
        <v>0</v>
      </c>
      <c r="F26" s="84">
        <f>'day16'!G30</f>
        <v>0</v>
      </c>
      <c r="G26" s="84">
        <f>'day16'!G36</f>
        <v>0</v>
      </c>
      <c r="H26" s="84">
        <f>'day16'!G70</f>
        <v>0</v>
      </c>
      <c r="I26" s="84">
        <f>'day16'!G47</f>
        <v>0</v>
      </c>
      <c r="J26" s="107">
        <f t="shared" si="0"/>
        <v>0</v>
      </c>
      <c r="K26" s="84">
        <f>'day16'!G54</f>
        <v>0</v>
      </c>
      <c r="L26" s="84">
        <f>'day16'!G89</f>
        <v>0</v>
      </c>
      <c r="M26" s="84">
        <f>'day16'!G66</f>
        <v>0</v>
      </c>
      <c r="N26" s="84">
        <f>'day16'!G72</f>
        <v>0</v>
      </c>
      <c r="O26" s="84">
        <f>'day16'!G78</f>
        <v>0</v>
      </c>
      <c r="P26" s="84">
        <f>'day16'!G84</f>
        <v>0</v>
      </c>
      <c r="Q26" s="84">
        <f>'day16'!G90</f>
        <v>0</v>
      </c>
      <c r="R26" s="108">
        <f t="shared" si="1"/>
        <v>0</v>
      </c>
      <c r="S26" s="85">
        <f t="shared" si="2"/>
        <v>0</v>
      </c>
    </row>
    <row r="27" spans="1:19" ht="12.75" thickBot="1" x14ac:dyDescent="0.25">
      <c r="A27" s="474" t="s">
        <v>80</v>
      </c>
      <c r="B27" s="136">
        <f>'day17'!B4</f>
        <v>45947</v>
      </c>
      <c r="C27" s="84">
        <f>'day17'!I12</f>
        <v>0</v>
      </c>
      <c r="D27" s="84">
        <f>'day17'!G18</f>
        <v>0</v>
      </c>
      <c r="E27" s="84">
        <f>'day17'!G24</f>
        <v>0</v>
      </c>
      <c r="F27" s="84">
        <f>'day17'!G30</f>
        <v>0</v>
      </c>
      <c r="G27" s="84">
        <f>'day17'!G36</f>
        <v>0</v>
      </c>
      <c r="H27" s="84">
        <f>'day17'!G70</f>
        <v>0</v>
      </c>
      <c r="I27" s="84">
        <f>'day17'!G47</f>
        <v>0</v>
      </c>
      <c r="J27" s="107">
        <f t="shared" si="0"/>
        <v>0</v>
      </c>
      <c r="K27" s="84">
        <f>'day17'!G54</f>
        <v>0</v>
      </c>
      <c r="L27" s="84">
        <f>'day17'!G89</f>
        <v>0</v>
      </c>
      <c r="M27" s="84">
        <f>'day17'!G66</f>
        <v>0</v>
      </c>
      <c r="N27" s="84">
        <f>'day17'!G72</f>
        <v>0</v>
      </c>
      <c r="O27" s="84">
        <f>'day17'!G78</f>
        <v>0</v>
      </c>
      <c r="P27" s="84">
        <f>'day17'!G84</f>
        <v>0</v>
      </c>
      <c r="Q27" s="84">
        <f>'day17'!G90</f>
        <v>0</v>
      </c>
      <c r="R27" s="108">
        <f t="shared" si="1"/>
        <v>0</v>
      </c>
      <c r="S27" s="85">
        <f t="shared" si="2"/>
        <v>0</v>
      </c>
    </row>
    <row r="28" spans="1:19" ht="12.75" thickBot="1" x14ac:dyDescent="0.25">
      <c r="A28" s="474" t="s">
        <v>81</v>
      </c>
      <c r="B28" s="136">
        <f>'day18'!B4</f>
        <v>45948</v>
      </c>
      <c r="C28" s="84">
        <f>'day18'!I12</f>
        <v>0</v>
      </c>
      <c r="D28" s="84">
        <f>'day18'!G18</f>
        <v>0</v>
      </c>
      <c r="E28" s="84">
        <f>'day18'!G24</f>
        <v>0</v>
      </c>
      <c r="F28" s="84">
        <f>'day18'!G30</f>
        <v>0</v>
      </c>
      <c r="G28" s="84">
        <f>'day18'!G36</f>
        <v>0</v>
      </c>
      <c r="H28" s="84">
        <f>'day18'!G70</f>
        <v>0</v>
      </c>
      <c r="I28" s="84">
        <f>'day18'!G47</f>
        <v>0</v>
      </c>
      <c r="J28" s="107">
        <f t="shared" si="0"/>
        <v>0</v>
      </c>
      <c r="K28" s="84">
        <f>'day18'!G54</f>
        <v>0</v>
      </c>
      <c r="L28" s="84">
        <f>'day18'!G89</f>
        <v>0</v>
      </c>
      <c r="M28" s="84">
        <f>'day18'!G66</f>
        <v>0</v>
      </c>
      <c r="N28" s="84">
        <f>'day18'!G72</f>
        <v>0</v>
      </c>
      <c r="O28" s="84">
        <f>'day18'!G78</f>
        <v>0</v>
      </c>
      <c r="P28" s="84">
        <f>'day18'!G84</f>
        <v>0</v>
      </c>
      <c r="Q28" s="84">
        <f>'day18'!G90</f>
        <v>0</v>
      </c>
      <c r="R28" s="108">
        <f t="shared" si="1"/>
        <v>0</v>
      </c>
      <c r="S28" s="85">
        <f t="shared" si="2"/>
        <v>0</v>
      </c>
    </row>
    <row r="29" spans="1:19" ht="12.75" thickBot="1" x14ac:dyDescent="0.25">
      <c r="A29" s="474" t="s">
        <v>82</v>
      </c>
      <c r="B29" s="136">
        <f>'day19'!B4</f>
        <v>45949</v>
      </c>
      <c r="C29" s="84">
        <f>'day19'!I12</f>
        <v>0</v>
      </c>
      <c r="D29" s="84">
        <f>'day19'!G18</f>
        <v>0</v>
      </c>
      <c r="E29" s="84">
        <f>'day19'!G24</f>
        <v>0</v>
      </c>
      <c r="F29" s="84">
        <f>'day19'!G30</f>
        <v>0</v>
      </c>
      <c r="G29" s="84">
        <f>'day19'!G36</f>
        <v>0</v>
      </c>
      <c r="H29" s="84">
        <f>'day19'!G70</f>
        <v>0</v>
      </c>
      <c r="I29" s="84">
        <f>'day19'!G47</f>
        <v>0</v>
      </c>
      <c r="J29" s="107">
        <f t="shared" si="0"/>
        <v>0</v>
      </c>
      <c r="K29" s="84">
        <f>'day19'!G54</f>
        <v>0</v>
      </c>
      <c r="L29" s="84">
        <f>'day19'!G89</f>
        <v>0</v>
      </c>
      <c r="M29" s="84">
        <f>'day19'!G66</f>
        <v>0</v>
      </c>
      <c r="N29" s="84">
        <f>'day19'!G72</f>
        <v>0</v>
      </c>
      <c r="O29" s="84">
        <f>'day19'!G78</f>
        <v>0</v>
      </c>
      <c r="P29" s="84">
        <f>'day19'!G84</f>
        <v>0</v>
      </c>
      <c r="Q29" s="84">
        <f>'day19'!G90</f>
        <v>0</v>
      </c>
      <c r="R29" s="108">
        <f t="shared" si="1"/>
        <v>0</v>
      </c>
      <c r="S29" s="85">
        <f t="shared" si="2"/>
        <v>0</v>
      </c>
    </row>
    <row r="30" spans="1:19" ht="12.75" thickBot="1" x14ac:dyDescent="0.25">
      <c r="A30" s="474" t="s">
        <v>83</v>
      </c>
      <c r="B30" s="136">
        <f>'day20'!B4</f>
        <v>45950</v>
      </c>
      <c r="C30" s="84">
        <f>'day20'!I12</f>
        <v>0</v>
      </c>
      <c r="D30" s="84">
        <f>'day20'!G18</f>
        <v>0</v>
      </c>
      <c r="E30" s="84">
        <f>'day20'!G24</f>
        <v>0</v>
      </c>
      <c r="F30" s="84">
        <f>'day20'!G30</f>
        <v>0</v>
      </c>
      <c r="G30" s="84">
        <f>'day20'!G36</f>
        <v>0</v>
      </c>
      <c r="H30" s="84">
        <f>'day20'!G70</f>
        <v>0</v>
      </c>
      <c r="I30" s="84">
        <f>'day20'!G47</f>
        <v>0</v>
      </c>
      <c r="J30" s="107">
        <f t="shared" si="0"/>
        <v>0</v>
      </c>
      <c r="K30" s="84">
        <f>'day20'!G54</f>
        <v>0</v>
      </c>
      <c r="L30" s="84">
        <f>'day20'!G89</f>
        <v>0</v>
      </c>
      <c r="M30" s="84">
        <f>'day20'!G66</f>
        <v>0</v>
      </c>
      <c r="N30" s="84">
        <f>'day20'!G72</f>
        <v>0</v>
      </c>
      <c r="O30" s="84">
        <f>'day20'!G78</f>
        <v>0</v>
      </c>
      <c r="P30" s="84">
        <f>'day20'!G84</f>
        <v>0</v>
      </c>
      <c r="Q30" s="84">
        <f>'day20'!G90</f>
        <v>0</v>
      </c>
      <c r="R30" s="108">
        <f t="shared" si="1"/>
        <v>0</v>
      </c>
      <c r="S30" s="85">
        <f t="shared" si="2"/>
        <v>0</v>
      </c>
    </row>
    <row r="31" spans="1:19" ht="12.75" thickBot="1" x14ac:dyDescent="0.25">
      <c r="A31" s="474" t="s">
        <v>84</v>
      </c>
      <c r="B31" s="136">
        <f>'day21'!B4</f>
        <v>45951</v>
      </c>
      <c r="C31" s="84">
        <f>'day21'!I12</f>
        <v>0</v>
      </c>
      <c r="D31" s="84">
        <f>'day21'!G18</f>
        <v>0</v>
      </c>
      <c r="E31" s="84">
        <f>'day21'!G24</f>
        <v>0</v>
      </c>
      <c r="F31" s="84">
        <f>'day21'!G30</f>
        <v>0</v>
      </c>
      <c r="G31" s="84">
        <f>'day21'!G36</f>
        <v>0</v>
      </c>
      <c r="H31" s="84">
        <f>'day21'!G70</f>
        <v>0</v>
      </c>
      <c r="I31" s="84">
        <f>'day21'!G47</f>
        <v>0</v>
      </c>
      <c r="J31" s="107">
        <f t="shared" si="0"/>
        <v>0</v>
      </c>
      <c r="K31" s="84">
        <f>'day21'!G54</f>
        <v>0</v>
      </c>
      <c r="L31" s="84">
        <f>'day21'!G89</f>
        <v>0</v>
      </c>
      <c r="M31" s="84">
        <f>'day21'!G66</f>
        <v>0</v>
      </c>
      <c r="N31" s="84">
        <f>'day21'!G72</f>
        <v>0</v>
      </c>
      <c r="O31" s="84">
        <f>'day21'!G78</f>
        <v>0</v>
      </c>
      <c r="P31" s="84">
        <f>'day21'!G84</f>
        <v>0</v>
      </c>
      <c r="Q31" s="84">
        <f>'day21'!G90</f>
        <v>0</v>
      </c>
      <c r="R31" s="108">
        <f t="shared" si="1"/>
        <v>0</v>
      </c>
      <c r="S31" s="85">
        <f t="shared" si="2"/>
        <v>0</v>
      </c>
    </row>
    <row r="32" spans="1:19" ht="12.75" thickBot="1" x14ac:dyDescent="0.25">
      <c r="A32" s="474" t="s">
        <v>85</v>
      </c>
      <c r="B32" s="136">
        <f>'day22'!B4</f>
        <v>45952</v>
      </c>
      <c r="C32" s="84">
        <f>'day22'!I12</f>
        <v>0</v>
      </c>
      <c r="D32" s="84">
        <f>'day22'!G18</f>
        <v>0</v>
      </c>
      <c r="E32" s="84">
        <f>'day22'!G24</f>
        <v>0</v>
      </c>
      <c r="F32" s="84">
        <f>'day22'!G30</f>
        <v>0</v>
      </c>
      <c r="G32" s="84">
        <f>'day22'!G36</f>
        <v>0</v>
      </c>
      <c r="H32" s="84">
        <f>'day22'!G70</f>
        <v>0</v>
      </c>
      <c r="I32" s="84">
        <f>'day22'!G47</f>
        <v>0</v>
      </c>
      <c r="J32" s="107">
        <f t="shared" si="0"/>
        <v>0</v>
      </c>
      <c r="K32" s="84">
        <f>'day22'!G54</f>
        <v>0</v>
      </c>
      <c r="L32" s="84">
        <f>'day22'!G89</f>
        <v>0</v>
      </c>
      <c r="M32" s="84">
        <f>'day22'!G66</f>
        <v>0</v>
      </c>
      <c r="N32" s="84">
        <f>'day22'!G72</f>
        <v>0</v>
      </c>
      <c r="O32" s="84">
        <f>'day22'!G78</f>
        <v>0</v>
      </c>
      <c r="P32" s="84">
        <f>'day22'!G84</f>
        <v>0</v>
      </c>
      <c r="Q32" s="84">
        <f>'day22'!G90</f>
        <v>0</v>
      </c>
      <c r="R32" s="108">
        <f t="shared" si="1"/>
        <v>0</v>
      </c>
      <c r="S32" s="85">
        <f t="shared" si="2"/>
        <v>0</v>
      </c>
    </row>
    <row r="33" spans="1:19" ht="12.75" thickBot="1" x14ac:dyDescent="0.25">
      <c r="A33" s="474" t="s">
        <v>86</v>
      </c>
      <c r="B33" s="136">
        <f>'day23'!B4</f>
        <v>45953</v>
      </c>
      <c r="C33" s="84">
        <f>'day23'!I12</f>
        <v>0</v>
      </c>
      <c r="D33" s="84">
        <f>'day23'!G18</f>
        <v>0</v>
      </c>
      <c r="E33" s="84">
        <f>'day23'!G24</f>
        <v>0</v>
      </c>
      <c r="F33" s="84">
        <f>'day23'!G30</f>
        <v>0</v>
      </c>
      <c r="G33" s="84">
        <f>'day23'!G36</f>
        <v>0</v>
      </c>
      <c r="H33" s="84">
        <f>'day23'!G70</f>
        <v>0</v>
      </c>
      <c r="I33" s="84">
        <f>'day23'!G47</f>
        <v>0</v>
      </c>
      <c r="J33" s="107">
        <f t="shared" si="0"/>
        <v>0</v>
      </c>
      <c r="K33" s="84">
        <f>'day23'!G54</f>
        <v>0</v>
      </c>
      <c r="L33" s="84">
        <f>'day23'!G89</f>
        <v>0</v>
      </c>
      <c r="M33" s="84">
        <f>'day23'!G66</f>
        <v>0</v>
      </c>
      <c r="N33" s="84">
        <f>'day23'!G72</f>
        <v>0</v>
      </c>
      <c r="O33" s="84">
        <f>'day23'!G78</f>
        <v>0</v>
      </c>
      <c r="P33" s="84">
        <f>'day23'!G84</f>
        <v>0</v>
      </c>
      <c r="Q33" s="84">
        <f>'day23'!G90</f>
        <v>0</v>
      </c>
      <c r="R33" s="108">
        <f t="shared" si="1"/>
        <v>0</v>
      </c>
      <c r="S33" s="86">
        <f t="shared" si="2"/>
        <v>0</v>
      </c>
    </row>
    <row r="34" spans="1:19" ht="12.75" thickBot="1" x14ac:dyDescent="0.25">
      <c r="A34" s="474" t="s">
        <v>87</v>
      </c>
      <c r="B34" s="136">
        <f>'day24'!B4</f>
        <v>45954</v>
      </c>
      <c r="C34" s="84">
        <f>'day24'!I12</f>
        <v>0</v>
      </c>
      <c r="D34" s="84">
        <f>'day24'!G18</f>
        <v>0</v>
      </c>
      <c r="E34" s="84">
        <f>'day24'!G24</f>
        <v>0</v>
      </c>
      <c r="F34" s="84">
        <f>'day24'!G30</f>
        <v>0</v>
      </c>
      <c r="G34" s="84">
        <f>'day24'!G36</f>
        <v>0</v>
      </c>
      <c r="H34" s="84">
        <f>'day24'!G70</f>
        <v>0</v>
      </c>
      <c r="I34" s="84">
        <f>'day24'!G47</f>
        <v>0</v>
      </c>
      <c r="J34" s="107">
        <f t="shared" si="0"/>
        <v>0</v>
      </c>
      <c r="K34" s="84">
        <f>'day24'!G54</f>
        <v>0</v>
      </c>
      <c r="L34" s="84">
        <f>'day24'!G89</f>
        <v>0</v>
      </c>
      <c r="M34" s="84">
        <f>'day24'!G66</f>
        <v>0</v>
      </c>
      <c r="N34" s="84">
        <f>'day24'!G72</f>
        <v>0</v>
      </c>
      <c r="O34" s="84">
        <f>'day24'!G78</f>
        <v>0</v>
      </c>
      <c r="P34" s="84">
        <f>'day24'!G84</f>
        <v>0</v>
      </c>
      <c r="Q34" s="84">
        <f>'day24'!G90</f>
        <v>0</v>
      </c>
      <c r="R34" s="108">
        <f t="shared" si="1"/>
        <v>0</v>
      </c>
      <c r="S34" s="85">
        <f t="shared" si="2"/>
        <v>0</v>
      </c>
    </row>
    <row r="35" spans="1:19" ht="12.75" thickBot="1" x14ac:dyDescent="0.25">
      <c r="A35" s="474" t="s">
        <v>88</v>
      </c>
      <c r="B35" s="136">
        <f>'day25'!B4</f>
        <v>45955</v>
      </c>
      <c r="C35" s="84">
        <f>'day25'!I12</f>
        <v>0</v>
      </c>
      <c r="D35" s="84">
        <f>'day25'!G18</f>
        <v>0</v>
      </c>
      <c r="E35" s="84">
        <f>'day25'!G24</f>
        <v>0</v>
      </c>
      <c r="F35" s="84">
        <f>'day25'!G30</f>
        <v>0</v>
      </c>
      <c r="G35" s="84">
        <f>'day25'!G36</f>
        <v>0</v>
      </c>
      <c r="H35" s="84">
        <f>'day25'!G70</f>
        <v>0</v>
      </c>
      <c r="I35" s="84">
        <f>'day25'!G47</f>
        <v>0</v>
      </c>
      <c r="J35" s="107">
        <f t="shared" si="0"/>
        <v>0</v>
      </c>
      <c r="K35" s="84">
        <f>'day25'!G54</f>
        <v>0</v>
      </c>
      <c r="L35" s="84">
        <f>'day25'!G89</f>
        <v>0</v>
      </c>
      <c r="M35" s="84">
        <f>'day25'!G66</f>
        <v>0</v>
      </c>
      <c r="N35" s="84">
        <f>'day25'!G72</f>
        <v>0</v>
      </c>
      <c r="O35" s="84">
        <f>'day25'!G78</f>
        <v>0</v>
      </c>
      <c r="P35" s="84">
        <f>'day25'!G84</f>
        <v>0</v>
      </c>
      <c r="Q35" s="84">
        <f>'day25'!G90</f>
        <v>0</v>
      </c>
      <c r="R35" s="108">
        <f t="shared" si="1"/>
        <v>0</v>
      </c>
      <c r="S35" s="85">
        <f t="shared" si="2"/>
        <v>0</v>
      </c>
    </row>
    <row r="36" spans="1:19" ht="12.75" thickBot="1" x14ac:dyDescent="0.25">
      <c r="A36" s="474" t="s">
        <v>89</v>
      </c>
      <c r="B36" s="136">
        <f>'day26'!B4</f>
        <v>45956</v>
      </c>
      <c r="C36" s="84">
        <f>'day26'!I12</f>
        <v>0</v>
      </c>
      <c r="D36" s="84">
        <f>'day26'!G18</f>
        <v>0</v>
      </c>
      <c r="E36" s="84">
        <f>'day26'!G24</f>
        <v>0</v>
      </c>
      <c r="F36" s="84">
        <f>'day26'!G30</f>
        <v>0</v>
      </c>
      <c r="G36" s="84">
        <f>'day26'!G36</f>
        <v>0</v>
      </c>
      <c r="H36" s="84">
        <f>'day26'!G70</f>
        <v>0</v>
      </c>
      <c r="I36" s="84">
        <f>'day26'!G47</f>
        <v>0</v>
      </c>
      <c r="J36" s="107">
        <f t="shared" si="0"/>
        <v>0</v>
      </c>
      <c r="K36" s="84">
        <f>'day26'!G54</f>
        <v>0</v>
      </c>
      <c r="L36" s="84">
        <f>'day26'!G89</f>
        <v>0</v>
      </c>
      <c r="M36" s="84">
        <f>'day26'!G66</f>
        <v>0</v>
      </c>
      <c r="N36" s="84">
        <f>'day26'!G72</f>
        <v>0</v>
      </c>
      <c r="O36" s="84">
        <f>'day26'!G78</f>
        <v>0</v>
      </c>
      <c r="P36" s="84">
        <f>'day26'!G84</f>
        <v>0</v>
      </c>
      <c r="Q36" s="84">
        <f>'day26'!G90</f>
        <v>0</v>
      </c>
      <c r="R36" s="108">
        <f t="shared" si="1"/>
        <v>0</v>
      </c>
      <c r="S36" s="85">
        <f t="shared" si="2"/>
        <v>0</v>
      </c>
    </row>
    <row r="37" spans="1:19" ht="12.75" thickBot="1" x14ac:dyDescent="0.25">
      <c r="A37" s="474" t="s">
        <v>90</v>
      </c>
      <c r="B37" s="136">
        <f>'day27'!B4</f>
        <v>45957</v>
      </c>
      <c r="C37" s="84">
        <f>'day27'!I12</f>
        <v>0</v>
      </c>
      <c r="D37" s="84">
        <f>'day27'!G18</f>
        <v>0</v>
      </c>
      <c r="E37" s="84">
        <f>'day27'!G24</f>
        <v>0</v>
      </c>
      <c r="F37" s="84">
        <f>'day27'!G30</f>
        <v>0</v>
      </c>
      <c r="G37" s="84">
        <f>'day27'!G36</f>
        <v>0</v>
      </c>
      <c r="H37" s="84">
        <f>'day27'!G70</f>
        <v>0</v>
      </c>
      <c r="I37" s="84">
        <f>'day27'!G47</f>
        <v>0</v>
      </c>
      <c r="J37" s="107">
        <f t="shared" si="0"/>
        <v>0</v>
      </c>
      <c r="K37" s="84">
        <f>'day27'!G54</f>
        <v>0</v>
      </c>
      <c r="L37" s="84">
        <f>'day27'!G89</f>
        <v>0</v>
      </c>
      <c r="M37" s="84">
        <f>'day27'!G66</f>
        <v>0</v>
      </c>
      <c r="N37" s="84">
        <f>'day27'!G72</f>
        <v>0</v>
      </c>
      <c r="O37" s="84">
        <f>'day27'!G78</f>
        <v>0</v>
      </c>
      <c r="P37" s="84">
        <f>'day27'!G84</f>
        <v>0</v>
      </c>
      <c r="Q37" s="84">
        <f>'day27'!G90</f>
        <v>0</v>
      </c>
      <c r="R37" s="108">
        <f t="shared" si="1"/>
        <v>0</v>
      </c>
      <c r="S37" s="85">
        <f t="shared" si="2"/>
        <v>0</v>
      </c>
    </row>
    <row r="38" spans="1:19" ht="12.75" thickBot="1" x14ac:dyDescent="0.25">
      <c r="A38" s="474" t="s">
        <v>91</v>
      </c>
      <c r="B38" s="136">
        <f>'day28'!B4</f>
        <v>45958</v>
      </c>
      <c r="C38" s="84">
        <f>'day28'!I12</f>
        <v>0</v>
      </c>
      <c r="D38" s="84">
        <f>'day28'!G18</f>
        <v>0</v>
      </c>
      <c r="E38" s="84">
        <f>'day28'!G24</f>
        <v>0</v>
      </c>
      <c r="F38" s="84">
        <f>'day28'!G30</f>
        <v>0</v>
      </c>
      <c r="G38" s="84">
        <f>'day28'!G36</f>
        <v>0</v>
      </c>
      <c r="H38" s="84">
        <f>'day28'!G70</f>
        <v>0</v>
      </c>
      <c r="I38" s="84">
        <f>'day28'!G47</f>
        <v>0</v>
      </c>
      <c r="J38" s="107">
        <f t="shared" si="0"/>
        <v>0</v>
      </c>
      <c r="K38" s="84">
        <f>'day28'!G54</f>
        <v>0</v>
      </c>
      <c r="L38" s="84">
        <f>'day28'!G89</f>
        <v>0</v>
      </c>
      <c r="M38" s="84">
        <f>'day28'!G66</f>
        <v>0</v>
      </c>
      <c r="N38" s="84">
        <f>'day28'!G72</f>
        <v>0</v>
      </c>
      <c r="O38" s="84">
        <f>'day28'!G78</f>
        <v>0</v>
      </c>
      <c r="P38" s="84">
        <f>'day28'!G84</f>
        <v>0</v>
      </c>
      <c r="Q38" s="84">
        <f>'day28'!G90</f>
        <v>0</v>
      </c>
      <c r="R38" s="108">
        <f t="shared" si="1"/>
        <v>0</v>
      </c>
      <c r="S38" s="85">
        <f t="shared" si="2"/>
        <v>0</v>
      </c>
    </row>
    <row r="39" spans="1:19" ht="12.75" thickBot="1" x14ac:dyDescent="0.25">
      <c r="A39" s="474" t="s">
        <v>92</v>
      </c>
      <c r="B39" s="136">
        <f>'day29'!B4</f>
        <v>45959</v>
      </c>
      <c r="C39" s="84">
        <f>'day29'!I12</f>
        <v>0</v>
      </c>
      <c r="D39" s="84">
        <f>'day29'!G18</f>
        <v>0</v>
      </c>
      <c r="E39" s="84">
        <f>'day29'!G24</f>
        <v>0</v>
      </c>
      <c r="F39" s="84">
        <f>'day29'!G30</f>
        <v>0</v>
      </c>
      <c r="G39" s="84">
        <f>'day29'!G36</f>
        <v>0</v>
      </c>
      <c r="H39" s="84">
        <f>'day29'!G70</f>
        <v>0</v>
      </c>
      <c r="I39" s="84">
        <f>'day29'!G47</f>
        <v>0</v>
      </c>
      <c r="J39" s="107">
        <f t="shared" si="0"/>
        <v>0</v>
      </c>
      <c r="K39" s="84">
        <f>'day29'!G54</f>
        <v>0</v>
      </c>
      <c r="L39" s="84">
        <f>'day29'!G89</f>
        <v>0</v>
      </c>
      <c r="M39" s="84">
        <f>'day29'!G66</f>
        <v>0</v>
      </c>
      <c r="N39" s="84">
        <f>'day29'!G72</f>
        <v>0</v>
      </c>
      <c r="O39" s="84">
        <f>'day29'!G78</f>
        <v>0</v>
      </c>
      <c r="P39" s="84">
        <f>'day29'!G84</f>
        <v>0</v>
      </c>
      <c r="Q39" s="84">
        <f>'day29'!G90</f>
        <v>0</v>
      </c>
      <c r="R39" s="108">
        <f t="shared" si="1"/>
        <v>0</v>
      </c>
      <c r="S39" s="85">
        <f t="shared" si="2"/>
        <v>0</v>
      </c>
    </row>
    <row r="40" spans="1:19" ht="12.75" thickBot="1" x14ac:dyDescent="0.25">
      <c r="A40" s="474" t="s">
        <v>93</v>
      </c>
      <c r="B40" s="136">
        <f>'day30'!B4</f>
        <v>45960</v>
      </c>
      <c r="C40" s="84">
        <f>'day30'!I12</f>
        <v>0</v>
      </c>
      <c r="D40" s="84">
        <f>'day30'!G18</f>
        <v>0</v>
      </c>
      <c r="E40" s="84">
        <f>'day30'!G24</f>
        <v>0</v>
      </c>
      <c r="F40" s="84">
        <f>'day30'!G30</f>
        <v>0</v>
      </c>
      <c r="G40" s="84">
        <f>'day30'!G36</f>
        <v>0</v>
      </c>
      <c r="H40" s="84">
        <f>'day30'!G70</f>
        <v>0</v>
      </c>
      <c r="I40" s="84">
        <f>'day30'!G47</f>
        <v>0</v>
      </c>
      <c r="J40" s="107">
        <f t="shared" si="0"/>
        <v>0</v>
      </c>
      <c r="K40" s="84">
        <f>'day30'!G54</f>
        <v>0</v>
      </c>
      <c r="L40" s="84">
        <f>'day30'!G89</f>
        <v>0</v>
      </c>
      <c r="M40" s="84">
        <f>'day30'!G66</f>
        <v>0</v>
      </c>
      <c r="N40" s="84">
        <f>'day30'!G72</f>
        <v>0</v>
      </c>
      <c r="O40" s="84">
        <f>'day30'!G78</f>
        <v>0</v>
      </c>
      <c r="P40" s="84">
        <f>'day30'!G84</f>
        <v>0</v>
      </c>
      <c r="Q40" s="84">
        <f>'day30'!G90</f>
        <v>0</v>
      </c>
      <c r="R40" s="108">
        <f t="shared" si="1"/>
        <v>0</v>
      </c>
      <c r="S40" s="85">
        <f t="shared" si="2"/>
        <v>0</v>
      </c>
    </row>
    <row r="41" spans="1:19" ht="12.75" thickBot="1" x14ac:dyDescent="0.25">
      <c r="A41" s="474" t="s">
        <v>94</v>
      </c>
      <c r="B41" s="137">
        <f>'day31'!B4</f>
        <v>45961</v>
      </c>
      <c r="C41" s="101">
        <f>'day31'!I12</f>
        <v>0</v>
      </c>
      <c r="D41" s="101">
        <f>'day31'!G18</f>
        <v>0</v>
      </c>
      <c r="E41" s="101">
        <f>'day31'!G24</f>
        <v>0</v>
      </c>
      <c r="F41" s="101">
        <f>'day31'!G30</f>
        <v>0</v>
      </c>
      <c r="G41" s="101">
        <f>'day31'!G36</f>
        <v>0</v>
      </c>
      <c r="H41" s="101">
        <f>'day31'!G70</f>
        <v>0</v>
      </c>
      <c r="I41" s="101">
        <f>'day31'!G47</f>
        <v>0</v>
      </c>
      <c r="J41" s="107">
        <f t="shared" si="0"/>
        <v>0</v>
      </c>
      <c r="K41" s="101">
        <f>'day31'!G54</f>
        <v>0</v>
      </c>
      <c r="L41" s="101">
        <f>'day31'!G89</f>
        <v>0</v>
      </c>
      <c r="M41" s="101">
        <f>'day31'!G66</f>
        <v>0</v>
      </c>
      <c r="N41" s="101">
        <f>'day31'!G72</f>
        <v>0</v>
      </c>
      <c r="O41" s="101">
        <f>'day31'!G78</f>
        <v>0</v>
      </c>
      <c r="P41" s="101">
        <f>'day31'!G84</f>
        <v>0</v>
      </c>
      <c r="Q41" s="101">
        <f>'day31'!G90</f>
        <v>0</v>
      </c>
      <c r="R41" s="108">
        <f t="shared" si="1"/>
        <v>0</v>
      </c>
      <c r="S41" s="106">
        <f t="shared" si="2"/>
        <v>0</v>
      </c>
    </row>
    <row r="42" spans="1:19" ht="12.75" thickBot="1" x14ac:dyDescent="0.25">
      <c r="A42" s="472" t="s">
        <v>95</v>
      </c>
      <c r="B42" s="100"/>
      <c r="C42" s="102">
        <f>SUM(C10:C41)</f>
        <v>0</v>
      </c>
      <c r="D42" s="102">
        <f t="shared" ref="D42:S42" si="3">SUM(D10:D41)</f>
        <v>0</v>
      </c>
      <c r="E42" s="102">
        <f t="shared" si="3"/>
        <v>0</v>
      </c>
      <c r="F42" s="103">
        <f t="shared" si="3"/>
        <v>0</v>
      </c>
      <c r="G42" s="103">
        <f t="shared" si="3"/>
        <v>0</v>
      </c>
      <c r="H42" s="103">
        <f t="shared" si="3"/>
        <v>0</v>
      </c>
      <c r="I42" s="104">
        <f t="shared" si="3"/>
        <v>0</v>
      </c>
      <c r="J42" s="87">
        <f t="shared" si="3"/>
        <v>0</v>
      </c>
      <c r="K42" s="105">
        <f t="shared" si="3"/>
        <v>0</v>
      </c>
      <c r="L42" s="103">
        <f t="shared" si="3"/>
        <v>0</v>
      </c>
      <c r="M42" s="103">
        <f t="shared" si="3"/>
        <v>0</v>
      </c>
      <c r="N42" s="103">
        <f t="shared" si="3"/>
        <v>0</v>
      </c>
      <c r="O42" s="103">
        <f t="shared" si="3"/>
        <v>0</v>
      </c>
      <c r="P42" s="103">
        <f t="shared" si="3"/>
        <v>0</v>
      </c>
      <c r="Q42" s="103">
        <f t="shared" si="3"/>
        <v>0</v>
      </c>
      <c r="R42" s="88">
        <f t="shared" si="3"/>
        <v>0</v>
      </c>
      <c r="S42" s="104">
        <f t="shared" si="3"/>
        <v>0</v>
      </c>
    </row>
    <row r="43" spans="1:19" x14ac:dyDescent="0.2">
      <c r="C43" s="91"/>
    </row>
    <row r="56" spans="4:4" x14ac:dyDescent="0.2">
      <c r="D56" s="139"/>
    </row>
    <row r="57" spans="4:4" x14ac:dyDescent="0.2">
      <c r="D57" s="139"/>
    </row>
    <row r="58" spans="4:4" x14ac:dyDescent="0.2">
      <c r="D58" s="139"/>
    </row>
    <row r="59" spans="4:4" x14ac:dyDescent="0.2">
      <c r="D59" s="139"/>
    </row>
    <row r="60" spans="4:4" x14ac:dyDescent="0.2">
      <c r="D60" s="139"/>
    </row>
    <row r="61" spans="4:4" x14ac:dyDescent="0.2">
      <c r="D61" s="139"/>
    </row>
    <row r="62" spans="4:4" x14ac:dyDescent="0.2">
      <c r="D62" s="139"/>
    </row>
    <row r="63" spans="4:4" x14ac:dyDescent="0.2">
      <c r="D63" s="139"/>
    </row>
    <row r="64" spans="4:4" x14ac:dyDescent="0.2">
      <c r="D64" s="139"/>
    </row>
    <row r="65" spans="4:4" x14ac:dyDescent="0.2">
      <c r="D65" s="139"/>
    </row>
    <row r="66" spans="4:4" x14ac:dyDescent="0.2">
      <c r="D66" s="139"/>
    </row>
    <row r="67" spans="4:4" x14ac:dyDescent="0.2">
      <c r="D67" s="139"/>
    </row>
    <row r="68" spans="4:4" x14ac:dyDescent="0.2">
      <c r="D68" s="139"/>
    </row>
    <row r="69" spans="4:4" x14ac:dyDescent="0.2">
      <c r="D69" s="139"/>
    </row>
    <row r="70" spans="4:4" x14ac:dyDescent="0.2">
      <c r="D70" s="139"/>
    </row>
    <row r="71" spans="4:4" x14ac:dyDescent="0.2">
      <c r="D71" s="139"/>
    </row>
    <row r="72" spans="4:4" x14ac:dyDescent="0.2">
      <c r="D72" s="139"/>
    </row>
    <row r="73" spans="4:4" x14ac:dyDescent="0.2">
      <c r="D73" s="139"/>
    </row>
    <row r="74" spans="4:4" x14ac:dyDescent="0.2">
      <c r="D74" s="139"/>
    </row>
    <row r="75" spans="4:4" x14ac:dyDescent="0.2">
      <c r="D75" s="139"/>
    </row>
    <row r="76" spans="4:4" x14ac:dyDescent="0.2">
      <c r="D76" s="139"/>
    </row>
    <row r="77" spans="4:4" x14ac:dyDescent="0.2">
      <c r="D77" s="139"/>
    </row>
    <row r="78" spans="4:4" x14ac:dyDescent="0.2">
      <c r="D78" s="139"/>
    </row>
    <row r="79" spans="4:4" x14ac:dyDescent="0.2">
      <c r="D79" s="139"/>
    </row>
    <row r="80" spans="4:4" x14ac:dyDescent="0.2">
      <c r="D80" s="139"/>
    </row>
    <row r="81" spans="4:4" x14ac:dyDescent="0.2">
      <c r="D81" s="139"/>
    </row>
    <row r="82" spans="4:4" x14ac:dyDescent="0.2">
      <c r="D82" s="139"/>
    </row>
    <row r="83" spans="4:4" x14ac:dyDescent="0.2">
      <c r="D83" s="139"/>
    </row>
    <row r="84" spans="4:4" x14ac:dyDescent="0.2">
      <c r="D84" s="139"/>
    </row>
    <row r="85" spans="4:4" x14ac:dyDescent="0.2">
      <c r="D85" s="139"/>
    </row>
    <row r="86" spans="4:4" x14ac:dyDescent="0.2">
      <c r="D86" s="139"/>
    </row>
  </sheetData>
  <sheetProtection formatRows="0"/>
  <phoneticPr fontId="0" type="noConversion"/>
  <hyperlinks>
    <hyperlink ref="A41" location="'day31'!A1" display="Day 31" xr:uid="{153AC131-AA3B-2D4D-8203-7C268245DCB9}"/>
    <hyperlink ref="A40" location="'day30'!A1" display="Day 30" xr:uid="{B5E66EFD-6464-484A-8642-7425BC5E8885}"/>
    <hyperlink ref="A39" location="'day29'!A1" display="Day 29" xr:uid="{7C6CA475-604C-C749-B2DF-B49A396720C1}"/>
    <hyperlink ref="A38" location="'day28'!A1" display="Day 28" xr:uid="{E56D900A-929F-5D4B-BBC4-BF02096C7125}"/>
    <hyperlink ref="A37" location="'day27'!A1" display="Day 27" xr:uid="{73A4BE2B-79EF-B042-9F56-44D399797EBB}"/>
    <hyperlink ref="A36" location="'day26'!A1" display="Day 26" xr:uid="{53C49A19-E539-A243-8E72-6EF54CA33FDA}"/>
    <hyperlink ref="A35" location="'day25'!A1" display="Day 25" xr:uid="{726592A4-7E11-6643-8E5F-566A4A2470FB}"/>
    <hyperlink ref="A34" location="'day24'!A1" display="Day 24" xr:uid="{2D34692A-EC95-2C4A-B05F-C63ABDCE49B6}"/>
    <hyperlink ref="A33" location="'day23'!A1" display="Day 23" xr:uid="{ADF8A1B4-2FC4-B64B-9A1F-8B9B321F625F}"/>
    <hyperlink ref="A32" location="'day22'!A1" display="Day 22" xr:uid="{F1EBB1D9-F874-554B-87C7-3AEE51B76381}"/>
    <hyperlink ref="A31" location="'day21'!A1" display="Day 21" xr:uid="{349366CD-BDC9-EC4C-8589-81FAEA8C5D38}"/>
    <hyperlink ref="A30" location="'day20'!A1" display="Day 20" xr:uid="{C66ED9C3-E798-6846-BB48-81EC53B89BF6}"/>
    <hyperlink ref="A29" location="'day19'!A1" display="Day 19" xr:uid="{C9A7E76C-6EB8-E844-8483-C7175331F49A}"/>
    <hyperlink ref="A28" location="'day18'!A1" display="Day 18" xr:uid="{887036D2-F2D1-7C41-B6D0-8E8CA6EB204F}"/>
    <hyperlink ref="A27" location="'day17'!A1" display="Day 17" xr:uid="{1E3BC9FD-B4D8-964E-9E98-219AC61628FF}"/>
    <hyperlink ref="A26" location="'day16'!A1" display="Day 16" xr:uid="{F3123832-3CCD-0D4F-8347-76C031BF9AE5}"/>
    <hyperlink ref="A25" location="'day15'!A1" display="Day 15" xr:uid="{E1D3D3B2-D453-4947-A278-E79EF3F5FE3D}"/>
    <hyperlink ref="A24" location="'day14'!A1" display="Day 14" xr:uid="{C36BE876-795C-3D47-BEEC-8E07429DD07C}"/>
    <hyperlink ref="A23" location="'day13'!A1" display="Day 13" xr:uid="{A72C044A-548E-7F4E-9C26-C1833D02E5DC}"/>
    <hyperlink ref="A22" location="'day12'!A1" display="Day 12" xr:uid="{88033D94-ED36-CA45-8D95-152BFCCFFEBF}"/>
    <hyperlink ref="A21" location="'day11'!A1" display="Day 11" xr:uid="{D90DD5A9-0371-C84A-86B2-A0F860ED31CB}"/>
    <hyperlink ref="A20" location="'day10'!A1" display="Day 10" xr:uid="{85D2CE93-9FB9-E040-9884-EA40645361CA}"/>
    <hyperlink ref="A19" location="'day9'!A1" display="Day 9" xr:uid="{0C451B9E-DFAE-A04C-969C-4F000918C23C}"/>
    <hyperlink ref="A18" location="'day8'!A1" display="Day 8" xr:uid="{5853BE49-589F-A449-8F48-7DB313F87391}"/>
    <hyperlink ref="A17" location="'day7'!A1" display="Day 7" xr:uid="{6D2F76E9-81BA-F04A-80F9-D90E09496CB2}"/>
    <hyperlink ref="A16" location="'day6'!A1" display="Day 6" xr:uid="{E07E6030-24C0-EC48-8182-4C068AB581F9}"/>
    <hyperlink ref="A15" location="'day5'!A1" display="Day 5" xr:uid="{9665D0A4-29CC-AE4E-A18F-93454F57401B}"/>
    <hyperlink ref="A14" location="'day4'!A1" display="Day 4" xr:uid="{405B92DD-6F89-0D4A-8110-A52FDD73E8B8}"/>
    <hyperlink ref="A13" location="'day3'!A1" display="Day 3" xr:uid="{8525B2DA-D816-294E-BD68-D195C47C9B58}"/>
    <hyperlink ref="A11" location="'day1'!A1" display="Day 1" xr:uid="{262DF1FC-C36E-2643-A02E-381C2041EC8A}"/>
    <hyperlink ref="A12" location="'day2'!A1" display="Day 2" xr:uid="{9164CE6F-B5E1-44B1-BD8F-C4B834845F8B}"/>
  </hyperlinks>
  <printOptions horizontalCentered="1" verticalCentered="1"/>
  <pageMargins left="0" right="0" top="0" bottom="0" header="0.3" footer="0.3"/>
  <pageSetup scale="55"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45948</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115DB1A8-B82E-468D-962B-9BEAF00EE6B3}">
      <formula1>"Yes, No"</formula1>
    </dataValidation>
    <dataValidation type="list" allowBlank="1" showInputMessage="1" showErrorMessage="1" sqref="C7:C10" xr:uid="{D3836F69-B460-4F89-B43E-57CF2D5F42DC}">
      <formula1>"A,R,C"</formula1>
    </dataValidation>
    <dataValidation type="list" allowBlank="1" showInputMessage="1" showErrorMessage="1" sqref="A15:A16" xr:uid="{90CD7338-C04A-489E-8CE7-55A4A8A3DE02}">
      <formula1>Vehicle_Type</formula1>
    </dataValidation>
    <dataValidation type="list" allowBlank="1" showInputMessage="1" showErrorMessage="1" sqref="A21:A22" xr:uid="{9E65FF2F-854A-4ABC-95B6-3E7FBC122090}">
      <formula1>Air_Type</formula1>
    </dataValidation>
    <dataValidation type="list" allowBlank="1" showInputMessage="1" showErrorMessage="1" prompt="click on arrow for a drop down list" sqref="A27:A28" xr:uid="{72BB5BD5-8875-4603-8C40-144F7AA5B566}">
      <formula1>Boat_Type</formula1>
    </dataValidation>
    <dataValidation type="list" allowBlank="1" showInputMessage="1" showErrorMessage="1" prompt="click on arrow for a drop down list" sqref="A33:A34" xr:uid="{C907EB40-FBC2-47D1-9075-A32D1A4146CF}">
      <formula1>Cutter_Type</formula1>
    </dataValidation>
    <dataValidation type="list" allowBlank="1" showInputMessage="1" showErrorMessage="1" prompt="click on arrow for a drop down list" sqref="A39:A40" xr:uid="{FDF1FC5F-F8AD-4C49-BFEF-8FAE8662C88A}">
      <formula1>Equip_List</formula1>
    </dataValidation>
    <dataValidation type="list" allowBlank="1" showInputMessage="1" showErrorMessage="1" sqref="E7:E10" xr:uid="{13AE18AA-B55F-4B58-9AA7-9FFF54F8807B}">
      <formula1>Paygrade</formula1>
    </dataValidation>
    <dataValidation type="list" errorStyle="warning" allowBlank="1" showInputMessage="1" showErrorMessage="1" errorTitle="Warning" error="This Position is not part of the standard list Select Yes to continue." sqref="F7:F10" xr:uid="{F4BA804B-2383-45B5-8B05-3AE0EC71C89A}">
      <formula1>Duty_List</formula1>
    </dataValidation>
  </dataValidations>
  <pageMargins left="0.7" right="0.7" top="0.75" bottom="0.75" header="0.3" footer="0.3"/>
  <pageSetup scale="74" fitToHeight="0"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45949</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8341F097-2E43-403A-A195-D7559BEEC32F}">
      <formula1>"Yes, No"</formula1>
    </dataValidation>
    <dataValidation type="list" allowBlank="1" showInputMessage="1" showErrorMessage="1" sqref="C7:C10" xr:uid="{FD283520-40AC-4507-BE38-57EC1A846BB8}">
      <formula1>"A,R,C"</formula1>
    </dataValidation>
    <dataValidation type="list" allowBlank="1" showInputMessage="1" showErrorMessage="1" sqref="A15:A16" xr:uid="{0B3F0D3D-DE25-4D95-B143-7EB1263BA971}">
      <formula1>Vehicle_Type</formula1>
    </dataValidation>
    <dataValidation type="list" allowBlank="1" showInputMessage="1" showErrorMessage="1" sqref="A21:A22" xr:uid="{30154AFA-9F53-4081-9EB8-805C711847D9}">
      <formula1>Air_Type</formula1>
    </dataValidation>
    <dataValidation type="list" allowBlank="1" showInputMessage="1" showErrorMessage="1" prompt="click on arrow for a drop down list" sqref="A27:A28" xr:uid="{867D0C98-A547-4475-9EA3-3848BE9A7EAF}">
      <formula1>Boat_Type</formula1>
    </dataValidation>
    <dataValidation type="list" allowBlank="1" showInputMessage="1" showErrorMessage="1" prompt="click on arrow for a drop down list" sqref="A33:A34" xr:uid="{46F26828-C0F7-448C-818B-C255AC4F96ED}">
      <formula1>Cutter_Type</formula1>
    </dataValidation>
    <dataValidation type="list" allowBlank="1" showInputMessage="1" showErrorMessage="1" prompt="click on arrow for a drop down list" sqref="A39:A40" xr:uid="{3D916710-B3EB-47DC-94D4-EAC500E63656}">
      <formula1>Equip_List</formula1>
    </dataValidation>
    <dataValidation type="list" allowBlank="1" showInputMessage="1" showErrorMessage="1" sqref="E7:E10" xr:uid="{610748EC-930E-4920-AD64-22C3BFDDF451}">
      <formula1>Paygrade</formula1>
    </dataValidation>
    <dataValidation type="list" errorStyle="warning" allowBlank="1" showInputMessage="1" showErrorMessage="1" errorTitle="Warning" error="This Position is not part of the standard list Select Yes to continue." sqref="F7:F10" xr:uid="{19046176-5E13-42C8-9EAA-4F6DF93B2301}">
      <formula1>Duty_List</formula1>
    </dataValidation>
  </dataValidations>
  <pageMargins left="0.7" right="0.7" top="0.75" bottom="0.75" header="0.3" footer="0.3"/>
  <pageSetup scale="74" fitToHeight="0"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45950</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05345EEC-FAE8-4877-B307-C48AEE0B509C}">
      <formula1>"Yes, No"</formula1>
    </dataValidation>
    <dataValidation type="list" allowBlank="1" showInputMessage="1" showErrorMessage="1" sqref="C7:C10" xr:uid="{F618B037-0D93-4397-8DE3-721E8A1D2DFB}">
      <formula1>"A,R,C"</formula1>
    </dataValidation>
    <dataValidation type="list" allowBlank="1" showInputMessage="1" showErrorMessage="1" sqref="A15:A16" xr:uid="{784724E5-1EAB-456B-9107-DC1B53CA7F0D}">
      <formula1>Vehicle_Type</formula1>
    </dataValidation>
    <dataValidation type="list" allowBlank="1" showInputMessage="1" showErrorMessage="1" sqref="A21:A22" xr:uid="{502B67B4-241A-4E0F-BC73-6D180AF2E561}">
      <formula1>Air_Type</formula1>
    </dataValidation>
    <dataValidation type="list" allowBlank="1" showInputMessage="1" showErrorMessage="1" prompt="click on arrow for a drop down list" sqref="A27:A28" xr:uid="{66094D47-241F-4799-B819-8F5D3870F878}">
      <formula1>Boat_Type</formula1>
    </dataValidation>
    <dataValidation type="list" allowBlank="1" showInputMessage="1" showErrorMessage="1" prompt="click on arrow for a drop down list" sqref="A33:A34" xr:uid="{CB9CD619-88D0-4A66-9973-AD5257E20F56}">
      <formula1>Cutter_Type</formula1>
    </dataValidation>
    <dataValidation type="list" allowBlank="1" showInputMessage="1" showErrorMessage="1" prompt="click on arrow for a drop down list" sqref="A39:A40" xr:uid="{FBD72F01-E7BF-435C-BC11-4B19CA8DE0D9}">
      <formula1>Equip_List</formula1>
    </dataValidation>
    <dataValidation type="list" allowBlank="1" showInputMessage="1" showErrorMessage="1" sqref="E7:E10" xr:uid="{CC12BC83-52AF-4072-859C-0FB741D14C50}">
      <formula1>Paygrade</formula1>
    </dataValidation>
    <dataValidation type="list" errorStyle="warning" allowBlank="1" showInputMessage="1" showErrorMessage="1" errorTitle="Warning" error="This Position is not part of the standard list Select Yes to continue." sqref="F7:F10" xr:uid="{29B7F103-6079-4BFA-ADE2-D3E3EF990FDC}">
      <formula1>Duty_List</formula1>
    </dataValidation>
  </dataValidations>
  <pageMargins left="0.7" right="0.7" top="0.75" bottom="0.75" header="0.3" footer="0.3"/>
  <pageSetup scale="74"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45951</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DE369560-F6B0-425F-88AD-7D8F5364A10A}">
      <formula1>"Yes, No"</formula1>
    </dataValidation>
    <dataValidation type="list" allowBlank="1" showInputMessage="1" showErrorMessage="1" sqref="C7:C10" xr:uid="{3E571D81-53CA-4061-B20E-6BF89C6E0EC5}">
      <formula1>"A,R,C"</formula1>
    </dataValidation>
    <dataValidation type="list" allowBlank="1" showInputMessage="1" showErrorMessage="1" sqref="A15:A16" xr:uid="{6FE2EB78-F832-4CBD-93D3-904702BCB577}">
      <formula1>Vehicle_Type</formula1>
    </dataValidation>
    <dataValidation type="list" allowBlank="1" showInputMessage="1" showErrorMessage="1" sqref="A21:A22" xr:uid="{B9849602-423E-4E8F-B573-C8312090C3EE}">
      <formula1>Air_Type</formula1>
    </dataValidation>
    <dataValidation type="list" allowBlank="1" showInputMessage="1" showErrorMessage="1" prompt="click on arrow for a drop down list" sqref="A27:A28" xr:uid="{8F0D5AFF-59AE-41F7-B200-F3F60CEAFA1F}">
      <formula1>Boat_Type</formula1>
    </dataValidation>
    <dataValidation type="list" allowBlank="1" showInputMessage="1" showErrorMessage="1" prompt="click on arrow for a drop down list" sqref="A33:A34" xr:uid="{2874A287-5C52-4F1B-BB3C-86C731019B6A}">
      <formula1>Cutter_Type</formula1>
    </dataValidation>
    <dataValidation type="list" allowBlank="1" showInputMessage="1" showErrorMessage="1" prompt="click on arrow for a drop down list" sqref="A39:A40" xr:uid="{0B7A0949-21E3-40D2-8631-F9E17963E3BA}">
      <formula1>Equip_List</formula1>
    </dataValidation>
    <dataValidation type="list" allowBlank="1" showInputMessage="1" showErrorMessage="1" sqref="E7:E10" xr:uid="{A97B2B92-7644-4AD5-AB02-F97C2DE0198E}">
      <formula1>Paygrade</formula1>
    </dataValidation>
    <dataValidation type="list" errorStyle="warning" allowBlank="1" showInputMessage="1" showErrorMessage="1" errorTitle="Warning" error="This Position is not part of the standard list Select Yes to continue." sqref="F7:F10" xr:uid="{3B4E632E-42E2-48E0-9D3C-B53D46FFEADE}">
      <formula1>Duty_List</formula1>
    </dataValidation>
  </dataValidations>
  <pageMargins left="0.7" right="0.7" top="0.75" bottom="0.75" header="0.3" footer="0.3"/>
  <pageSetup scale="74" fitToHeight="0"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45952</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DA77033F-3D91-4F86-A582-90ED2C0DE432}">
      <formula1>"Yes, No"</formula1>
    </dataValidation>
    <dataValidation type="list" allowBlank="1" showInputMessage="1" showErrorMessage="1" sqref="C7:C10" xr:uid="{9E702FA0-BB5F-4837-BD37-BC90FD33E2C6}">
      <formula1>"A,R,C"</formula1>
    </dataValidation>
    <dataValidation type="list" allowBlank="1" showInputMessage="1" showErrorMessage="1" sqref="A15:A16" xr:uid="{9A1F6F09-C3C4-4648-9EF8-739B1557B5EC}">
      <formula1>Vehicle_Type</formula1>
    </dataValidation>
    <dataValidation type="list" allowBlank="1" showInputMessage="1" showErrorMessage="1" sqref="A21:A22" xr:uid="{D1F2D1D2-3B36-47C3-817C-1CDBD69D3C2F}">
      <formula1>Air_Type</formula1>
    </dataValidation>
    <dataValidation type="list" allowBlank="1" showInputMessage="1" showErrorMessage="1" prompt="click on arrow for a drop down list" sqref="A27:A28" xr:uid="{D7CB8A31-6F6A-438E-94D2-BAABD79F06B5}">
      <formula1>Boat_Type</formula1>
    </dataValidation>
    <dataValidation type="list" allowBlank="1" showInputMessage="1" showErrorMessage="1" prompt="click on arrow for a drop down list" sqref="A33:A34" xr:uid="{14DB596D-0BB7-4583-8E1E-E58DF94CCBCE}">
      <formula1>Cutter_Type</formula1>
    </dataValidation>
    <dataValidation type="list" allowBlank="1" showInputMessage="1" showErrorMessage="1" prompt="click on arrow for a drop down list" sqref="A39:A40" xr:uid="{A2E139A7-DD5B-40E3-BF06-74B59F0A2EDF}">
      <formula1>Equip_List</formula1>
    </dataValidation>
    <dataValidation type="list" allowBlank="1" showInputMessage="1" showErrorMessage="1" sqref="E7:E10" xr:uid="{DF0D9CAC-CF4D-4429-B9AA-78B25B9CDC74}">
      <formula1>Paygrade</formula1>
    </dataValidation>
    <dataValidation type="list" errorStyle="warning" allowBlank="1" showInputMessage="1" showErrorMessage="1" errorTitle="Warning" error="This Position is not part of the standard list Select Yes to continue." sqref="F7:F10" xr:uid="{A3DF64C1-52FB-4F6D-BFB4-C6B60622DF3C}">
      <formula1>Duty_List</formula1>
    </dataValidation>
  </dataValidations>
  <pageMargins left="0.7" right="0.7" top="0.75" bottom="0.75" header="0.3" footer="0.3"/>
  <pageSetup scale="74" fitToHeight="0"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45953</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F6837343-CC0E-4D06-AC80-1F7E484D67BB}">
      <formula1>"Yes, No"</formula1>
    </dataValidation>
    <dataValidation type="list" allowBlank="1" showInputMessage="1" showErrorMessage="1" sqref="C7:C10" xr:uid="{9451C5CB-516C-479C-A364-6AAF9AECDF91}">
      <formula1>"A,R,C"</formula1>
    </dataValidation>
    <dataValidation type="list" allowBlank="1" showInputMessage="1" showErrorMessage="1" sqref="A15:A16" xr:uid="{3F88532E-CCF9-4F2C-9E7D-6522800EF53E}">
      <formula1>Vehicle_Type</formula1>
    </dataValidation>
    <dataValidation type="list" allowBlank="1" showInputMessage="1" showErrorMessage="1" sqref="A21:A22" xr:uid="{D1F5647C-AF98-4129-B33D-9D4BCD94E938}">
      <formula1>Air_Type</formula1>
    </dataValidation>
    <dataValidation type="list" allowBlank="1" showInputMessage="1" showErrorMessage="1" prompt="click on arrow for a drop down list" sqref="A27:A28" xr:uid="{7C68DA9E-BB07-451F-B4F9-513293D33181}">
      <formula1>Boat_Type</formula1>
    </dataValidation>
    <dataValidation type="list" allowBlank="1" showInputMessage="1" showErrorMessage="1" prompt="click on arrow for a drop down list" sqref="A33:A34" xr:uid="{3A99C0F4-1BC5-4D86-9BAA-35D5021FB79C}">
      <formula1>Cutter_Type</formula1>
    </dataValidation>
    <dataValidation type="list" allowBlank="1" showInputMessage="1" showErrorMessage="1" prompt="click on arrow for a drop down list" sqref="A39:A40" xr:uid="{EE1D883D-4570-4155-9609-9817202BC9DB}">
      <formula1>Equip_List</formula1>
    </dataValidation>
    <dataValidation type="list" allowBlank="1" showInputMessage="1" showErrorMessage="1" sqref="E7:E10" xr:uid="{22D4B991-69CF-4EDC-8D6D-4D4BA10C1BB1}">
      <formula1>Paygrade</formula1>
    </dataValidation>
    <dataValidation type="list" errorStyle="warning" allowBlank="1" showInputMessage="1" showErrorMessage="1" errorTitle="Warning" error="This Position is not part of the standard list Select Yes to continue." sqref="F7:F10" xr:uid="{FE996A16-C1F6-465E-8749-ABE990B4FF84}">
      <formula1>Duty_List</formula1>
    </dataValidation>
  </dataValidations>
  <pageMargins left="0.7" right="0.7" top="0.75" bottom="0.75" header="0.3" footer="0.3"/>
  <pageSetup scale="74" fitToHeight="0"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45954</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FF5EEC77-FA0B-4F91-A234-D787AA2FC080}">
      <formula1>"Yes, No"</formula1>
    </dataValidation>
    <dataValidation type="list" allowBlank="1" showInputMessage="1" showErrorMessage="1" sqref="C7:C10" xr:uid="{DC58F84A-9BE6-44DF-ABBE-E93DACE1B093}">
      <formula1>"A,R,C"</formula1>
    </dataValidation>
    <dataValidation type="list" allowBlank="1" showInputMessage="1" showErrorMessage="1" sqref="A15:A16" xr:uid="{73A73C1B-9EAE-4A35-91F5-A8A9822EAF71}">
      <formula1>Vehicle_Type</formula1>
    </dataValidation>
    <dataValidation type="list" allowBlank="1" showInputMessage="1" showErrorMessage="1" sqref="A21:A22" xr:uid="{539DA90D-AC30-4FD6-BC2E-54F631CA608F}">
      <formula1>Air_Type</formula1>
    </dataValidation>
    <dataValidation type="list" allowBlank="1" showInputMessage="1" showErrorMessage="1" prompt="click on arrow for a drop down list" sqref="A27:A28" xr:uid="{2DF557DD-9493-45E4-8A6F-1C5D9CECD834}">
      <formula1>Boat_Type</formula1>
    </dataValidation>
    <dataValidation type="list" allowBlank="1" showInputMessage="1" showErrorMessage="1" prompt="click on arrow for a drop down list" sqref="A33:A34" xr:uid="{1C908B86-8686-4D14-96C5-5EFC40A82B74}">
      <formula1>Cutter_Type</formula1>
    </dataValidation>
    <dataValidation type="list" allowBlank="1" showInputMessage="1" showErrorMessage="1" prompt="click on arrow for a drop down list" sqref="A39:A40" xr:uid="{6241C3FE-8026-47BF-AE36-3037E744161D}">
      <formula1>Equip_List</formula1>
    </dataValidation>
    <dataValidation type="list" allowBlank="1" showInputMessage="1" showErrorMessage="1" sqref="E7:E10" xr:uid="{3B38AF85-B65A-4BD0-9CBC-1F0F47725579}">
      <formula1>Paygrade</formula1>
    </dataValidation>
    <dataValidation type="list" errorStyle="warning" allowBlank="1" showInputMessage="1" showErrorMessage="1" errorTitle="Warning" error="This Position is not part of the standard list Select Yes to continue." sqref="F7:F10" xr:uid="{13DC01E4-BB7D-41F0-A2E7-3EFCD4ED6454}">
      <formula1>Duty_List</formula1>
    </dataValidation>
  </dataValidations>
  <pageMargins left="0.7" right="0.7" top="0.75" bottom="0.75" header="0.3" footer="0.3"/>
  <pageSetup scale="74" fitToHeight="0"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pageSetUpPr fitToPage="1"/>
  </sheetPr>
  <dimension ref="A1:R397"/>
  <sheetViews>
    <sheetView showGridLines="0" zoomScaleNormal="100" workbookViewId="0">
      <selection activeCell="C4" sqref="C4"/>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45955</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5B1AB509-DEF3-4316-8203-05760ACCC835}">
      <formula1>"Yes, No"</formula1>
    </dataValidation>
    <dataValidation type="list" allowBlank="1" showInputMessage="1" showErrorMessage="1" sqref="C7:C10" xr:uid="{05893338-164F-4217-BE43-8DF90292263C}">
      <formula1>"A,R,C"</formula1>
    </dataValidation>
    <dataValidation type="list" allowBlank="1" showInputMessage="1" showErrorMessage="1" sqref="A15:A16" xr:uid="{95CCD969-053C-4C35-BFBD-2240900662AA}">
      <formula1>Vehicle_Type</formula1>
    </dataValidation>
    <dataValidation type="list" allowBlank="1" showInputMessage="1" showErrorMessage="1" sqref="A21:A22" xr:uid="{6342428F-83AE-4C01-8CBC-B8A678E3D699}">
      <formula1>Air_Type</formula1>
    </dataValidation>
    <dataValidation type="list" allowBlank="1" showInputMessage="1" showErrorMessage="1" prompt="click on arrow for a drop down list" sqref="A27:A28" xr:uid="{C4BB0DA0-DB60-45CA-8D60-9B625932F957}">
      <formula1>Boat_Type</formula1>
    </dataValidation>
    <dataValidation type="list" allowBlank="1" showInputMessage="1" showErrorMessage="1" prompt="click on arrow for a drop down list" sqref="A33:A34" xr:uid="{CE4434FF-6DA4-4EDB-89C8-742CDBD9251B}">
      <formula1>Cutter_Type</formula1>
    </dataValidation>
    <dataValidation type="list" allowBlank="1" showInputMessage="1" showErrorMessage="1" prompt="click on arrow for a drop down list" sqref="A39:A40" xr:uid="{D67D8D4F-0E54-4E6A-A34E-951F075F4EC7}">
      <formula1>Equip_List</formula1>
    </dataValidation>
    <dataValidation type="list" allowBlank="1" showInputMessage="1" showErrorMessage="1" sqref="E7:E10" xr:uid="{533ED8FC-5E9D-49F6-B3AF-7DCBE846DB0F}">
      <formula1>Paygrade</formula1>
    </dataValidation>
    <dataValidation type="list" errorStyle="warning" allowBlank="1" showInputMessage="1" showErrorMessage="1" errorTitle="Warning" error="This Position is not part of the standard list Select Yes to continue." sqref="F7:F10" xr:uid="{D33A2B11-36CB-471B-803C-6B490F21D9AB}">
      <formula1>Duty_List</formula1>
    </dataValidation>
  </dataValidations>
  <pageMargins left="0.7" right="0.7" top="0.75" bottom="0.75" header="0.3" footer="0.3"/>
  <pageSetup scale="74" fitToHeight="0"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45956</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dataConsolidate link="1"/>
  <phoneticPr fontId="0" type="noConversion"/>
  <dataValidations count="9">
    <dataValidation type="list" allowBlank="1" showInputMessage="1" showErrorMessage="1" sqref="H21:H22 H33:H34 H27:H28" xr:uid="{3018A89A-CF4A-423E-8058-38FD87EA715A}">
      <formula1>"Yes, No"</formula1>
    </dataValidation>
    <dataValidation type="list" allowBlank="1" showInputMessage="1" showErrorMessage="1" sqref="C7:C10" xr:uid="{77B56B9A-6034-4958-9655-C8DC6BC370E2}">
      <formula1>"A,R,C"</formula1>
    </dataValidation>
    <dataValidation type="list" allowBlank="1" showInputMessage="1" showErrorMessage="1" sqref="A15:A16" xr:uid="{8F1B1A3B-0FD5-426D-8A0C-F4F9B954F90F}">
      <formula1>Vehicle_Type</formula1>
    </dataValidation>
    <dataValidation type="list" allowBlank="1" showInputMessage="1" showErrorMessage="1" sqref="A21:A22" xr:uid="{E75D6619-CF6D-48F5-BDE8-E48AC21B3CB9}">
      <formula1>Air_Type</formula1>
    </dataValidation>
    <dataValidation type="list" allowBlank="1" showInputMessage="1" showErrorMessage="1" prompt="click on arrow for a drop down list" sqref="A27:A28" xr:uid="{97248A6D-015F-472A-93FF-323C6B4DEEC8}">
      <formula1>Boat_Type</formula1>
    </dataValidation>
    <dataValidation type="list" allowBlank="1" showInputMessage="1" showErrorMessage="1" prompt="click on arrow for a drop down list" sqref="A33:A34" xr:uid="{5E3EACAA-FBE3-423A-B4E8-46017449E36A}">
      <formula1>Cutter_Type</formula1>
    </dataValidation>
    <dataValidation type="list" allowBlank="1" showInputMessage="1" showErrorMessage="1" prompt="click on arrow for a drop down list" sqref="A39:A40" xr:uid="{8FAA0902-C661-43C8-8E0A-C9D6831CF060}">
      <formula1>Equip_List</formula1>
    </dataValidation>
    <dataValidation type="list" allowBlank="1" showInputMessage="1" showErrorMessage="1" sqref="E7:E10" xr:uid="{C42B6012-59BE-4174-9F1B-FB706D52871D}">
      <formula1>Paygrade</formula1>
    </dataValidation>
    <dataValidation type="list" errorStyle="warning" allowBlank="1" showInputMessage="1" showErrorMessage="1" errorTitle="Warning" error="This Position is not part of the standard list Select Yes to continue." sqref="F7:F10" xr:uid="{CD4559CA-C306-4472-9537-872BC41A7334}">
      <formula1>Duty_List</formula1>
    </dataValidation>
  </dataValidations>
  <pageMargins left="0.7" right="0.7" top="0.75" bottom="0.75" header="0.3" footer="0.3"/>
  <pageSetup scale="74" fitToHeight="0"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45957</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B5BA7DC9-3DD8-492C-9911-4D1ADF4CB40A}">
      <formula1>"Yes, No"</formula1>
    </dataValidation>
    <dataValidation type="list" allowBlank="1" showInputMessage="1" showErrorMessage="1" sqref="C7:C10" xr:uid="{15CDDBFC-0F97-474E-AE0F-063C942116D0}">
      <formula1>"A,R,C"</formula1>
    </dataValidation>
    <dataValidation type="list" allowBlank="1" showInputMessage="1" showErrorMessage="1" sqref="A15:A16" xr:uid="{7FCCEB7C-1BC8-44F8-ABDB-FDB6C9A85857}">
      <formula1>Vehicle_Type</formula1>
    </dataValidation>
    <dataValidation type="list" allowBlank="1" showInputMessage="1" showErrorMessage="1" sqref="A21:A22" xr:uid="{333A6C03-3116-44BD-82F5-EC4EB08FFF04}">
      <formula1>Air_Type</formula1>
    </dataValidation>
    <dataValidation type="list" allowBlank="1" showInputMessage="1" showErrorMessage="1" prompt="click on arrow for a drop down list" sqref="A27:A28" xr:uid="{D20B08F5-4221-4D2E-92DB-F3188773A76D}">
      <formula1>Boat_Type</formula1>
    </dataValidation>
    <dataValidation type="list" allowBlank="1" showInputMessage="1" showErrorMessage="1" prompt="click on arrow for a drop down list" sqref="A33:A34" xr:uid="{67D1BEFC-D647-4B3A-BD1C-C5A3D4ECE480}">
      <formula1>Cutter_Type</formula1>
    </dataValidation>
    <dataValidation type="list" allowBlank="1" showInputMessage="1" showErrorMessage="1" prompt="click on arrow for a drop down list" sqref="A39:A40" xr:uid="{151DEE51-D07B-4755-ACE6-BE871010E1C1}">
      <formula1>Equip_List</formula1>
    </dataValidation>
    <dataValidation type="list" allowBlank="1" showInputMessage="1" showErrorMessage="1" sqref="E7:E10" xr:uid="{19181267-1272-4F47-A6E7-21FEA5DED29C}">
      <formula1>Paygrade</formula1>
    </dataValidation>
    <dataValidation type="list" errorStyle="warning" allowBlank="1" showInputMessage="1" showErrorMessage="1" errorTitle="Warning" error="This Position is not part of the standard list Select Yes to continue." sqref="F7:F10" xr:uid="{8F09E068-9D99-4565-AC05-D7540F8C0AEB}">
      <formula1>Duty_List</formula1>
    </dataValidation>
  </dataValidations>
  <pageMargins left="0.7" right="0.7" top="0.75" bottom="0.75" header="0.3" footer="0.3"/>
  <pageSetup scale="7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R397"/>
  <sheetViews>
    <sheetView showGridLines="0" topLeftCell="A16" zoomScaleNormal="100" workbookViewId="0">
      <selection activeCell="G54" sqref="G54"/>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45931</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sheetProtection insertRows="0" deleteRows="0"/>
  <phoneticPr fontId="4" type="noConversion"/>
  <dataValidations xWindow="471" yWindow="560" count="9">
    <dataValidation type="list" allowBlank="1" showInputMessage="1" showErrorMessage="1" sqref="H21:H22 H33:H34 H27:H28" xr:uid="{B2725EAA-9F17-49A2-9B05-DF81A7EB62CC}">
      <formula1>"Yes, No"</formula1>
    </dataValidation>
    <dataValidation type="list" allowBlank="1" showInputMessage="1" showErrorMessage="1" sqref="C7:C10" xr:uid="{7E9407A9-E33C-40F8-B43D-3910F030A067}">
      <formula1>"A,R,C"</formula1>
    </dataValidation>
    <dataValidation type="list" errorStyle="warning" allowBlank="1" showInputMessage="1" showErrorMessage="1" errorTitle="Warning" error="This Position is not part of the standard list Select Yes to continue." sqref="F7:F10" xr:uid="{E48A3973-C840-4364-8112-EA8700BAD21E}">
      <formula1>Duty_List</formula1>
    </dataValidation>
    <dataValidation type="list" allowBlank="1" showInputMessage="1" showErrorMessage="1" sqref="E7:E10" xr:uid="{365F14BD-42A0-46C5-8048-C2CF47E4FBAA}">
      <formula1>Paygrade</formula1>
    </dataValidation>
    <dataValidation type="list" allowBlank="1" showInputMessage="1" showErrorMessage="1" prompt="click on arrow for a drop down list" sqref="A39:A40" xr:uid="{AA54C90D-EE24-4B33-BE38-CD5EF0AEF74B}">
      <formula1>Equip_List</formula1>
    </dataValidation>
    <dataValidation type="list" allowBlank="1" showInputMessage="1" showErrorMessage="1" prompt="click on arrow for a drop down list" sqref="A33:A34" xr:uid="{C39FA5F1-7F25-484B-BDD0-A9B089F90462}">
      <formula1>Cutter_Type</formula1>
    </dataValidation>
    <dataValidation type="list" allowBlank="1" showInputMessage="1" showErrorMessage="1" prompt="click on arrow for a drop down list" sqref="A27:A28" xr:uid="{90CF2343-AFCA-4402-8F70-E8C3996C3C75}">
      <formula1>Boat_Type</formula1>
    </dataValidation>
    <dataValidation type="list" allowBlank="1" showInputMessage="1" showErrorMessage="1" sqref="A21:A22" xr:uid="{EB942576-B67C-4573-B7D4-077297572947}">
      <formula1>Air_Type</formula1>
    </dataValidation>
    <dataValidation type="list" allowBlank="1" showInputMessage="1" showErrorMessage="1" sqref="A15:A16" xr:uid="{9C3EB2C9-426F-4A73-BCF5-39F4EA80DDF6}">
      <formula1>Vehicle_Type</formula1>
    </dataValidation>
  </dataValidations>
  <pageMargins left="0.7" right="0.7" top="0.75" bottom="0.75" header="0.3" footer="0.3"/>
  <pageSetup scale="69" fitToHeight="0" orientation="portrait" r:id="rId1"/>
  <headerFooter alignWithMargins="0">
    <oddFooter>&amp;C&amp;P</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45958</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4C97CAEB-3A56-40CB-9A7C-3A8DDD124C76}">
      <formula1>"Yes, No"</formula1>
    </dataValidation>
    <dataValidation type="list" allowBlank="1" showInputMessage="1" showErrorMessage="1" sqref="C7:C10" xr:uid="{23FD8F87-2248-4AFF-93E9-7A491A3EC5B7}">
      <formula1>"A,R,C"</formula1>
    </dataValidation>
    <dataValidation type="list" allowBlank="1" showInputMessage="1" showErrorMessage="1" sqref="A15:A16" xr:uid="{EA25BDAA-FA79-448A-B1FD-5B3E6B5DCB3D}">
      <formula1>Vehicle_Type</formula1>
    </dataValidation>
    <dataValidation type="list" allowBlank="1" showInputMessage="1" showErrorMessage="1" sqref="A21:A22" xr:uid="{CE3A5CD6-82F2-4772-BBCF-BE2FDE98F900}">
      <formula1>Air_Type</formula1>
    </dataValidation>
    <dataValidation type="list" allowBlank="1" showInputMessage="1" showErrorMessage="1" prompt="click on arrow for a drop down list" sqref="A27:A28" xr:uid="{4983B907-A70D-4BF3-BA59-59637ADC0AAD}">
      <formula1>Boat_Type</formula1>
    </dataValidation>
    <dataValidation type="list" allowBlank="1" showInputMessage="1" showErrorMessage="1" prompt="click on arrow for a drop down list" sqref="A33:A34" xr:uid="{EA2D315E-CC37-41B8-8DE9-8A00FF6361A3}">
      <formula1>Cutter_Type</formula1>
    </dataValidation>
    <dataValidation type="list" allowBlank="1" showInputMessage="1" showErrorMessage="1" prompt="click on arrow for a drop down list" sqref="A39:A40" xr:uid="{C85B9B86-D490-4100-BF49-2343FA0EF426}">
      <formula1>Equip_List</formula1>
    </dataValidation>
    <dataValidation type="list" allowBlank="1" showInputMessage="1" showErrorMessage="1" sqref="E7:E10" xr:uid="{95A57D6A-C7A3-420D-9419-1B8760DC0E77}">
      <formula1>Paygrade</formula1>
    </dataValidation>
    <dataValidation type="list" errorStyle="warning" allowBlank="1" showInputMessage="1" showErrorMessage="1" errorTitle="Warning" error="This Position is not part of the standard list Select Yes to continue." sqref="F7:F10" xr:uid="{89D62C94-27D0-4590-8947-FC4858CA624B}">
      <formula1>Duty_List</formula1>
    </dataValidation>
  </dataValidations>
  <pageMargins left="0.7" right="0.7" top="0.75" bottom="0.75" header="0.3" footer="0.3"/>
  <pageSetup scale="74" fitToHeight="0"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45959</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029218C8-67D7-4CE0-9E89-3D03F209A708}">
      <formula1>"Yes, No"</formula1>
    </dataValidation>
    <dataValidation type="list" allowBlank="1" showInputMessage="1" showErrorMessage="1" sqref="C7:C10" xr:uid="{E3CFBC24-F068-4B91-A8D7-65E13276077A}">
      <formula1>"A,R,C"</formula1>
    </dataValidation>
    <dataValidation type="list" allowBlank="1" showInputMessage="1" showErrorMessage="1" sqref="A15:A16" xr:uid="{C6722C52-3014-4071-AF02-C0D7B4719F58}">
      <formula1>Vehicle_Type</formula1>
    </dataValidation>
    <dataValidation type="list" allowBlank="1" showInputMessage="1" showErrorMessage="1" sqref="A21:A22" xr:uid="{3A054D96-3533-4BF0-84B5-CE83E67AFF21}">
      <formula1>Air_Type</formula1>
    </dataValidation>
    <dataValidation type="list" allowBlank="1" showInputMessage="1" showErrorMessage="1" prompt="click on arrow for a drop down list" sqref="A27:A28" xr:uid="{242131A9-2400-41AD-A16F-DD588AEB9920}">
      <formula1>Boat_Type</formula1>
    </dataValidation>
    <dataValidation type="list" allowBlank="1" showInputMessage="1" showErrorMessage="1" prompt="click on arrow for a drop down list" sqref="A33:A34" xr:uid="{1D14C0C9-E7F4-4623-8168-40FDCF1FE6AD}">
      <formula1>Cutter_Type</formula1>
    </dataValidation>
    <dataValidation type="list" allowBlank="1" showInputMessage="1" showErrorMessage="1" prompt="click on arrow for a drop down list" sqref="A39:A40" xr:uid="{EA034539-C103-46EA-8136-BBC73737D17E}">
      <formula1>Equip_List</formula1>
    </dataValidation>
    <dataValidation type="list" allowBlank="1" showInputMessage="1" showErrorMessage="1" sqref="E7:E10" xr:uid="{3A38EA6F-F113-401E-ADA6-1CF053928B73}">
      <formula1>Paygrade</formula1>
    </dataValidation>
    <dataValidation type="list" errorStyle="warning" allowBlank="1" showInputMessage="1" showErrorMessage="1" errorTitle="Warning" error="This Position is not part of the standard list Select Yes to continue." sqref="F7:F10" xr:uid="{19B80DFA-49B3-4021-BD63-AFC35715C900}">
      <formula1>Duty_List</formula1>
    </dataValidation>
  </dataValidations>
  <pageMargins left="0.7" right="0.7" top="0.75" bottom="0.75" header="0.3" footer="0.3"/>
  <pageSetup scale="74" fitToHeight="0"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45960</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83" yWindow="500" count="9">
    <dataValidation type="list" allowBlank="1" showInputMessage="1" showErrorMessage="1" sqref="H21:H22 H33:H34 H27:H28" xr:uid="{0A1376A2-00AD-4567-9311-42159F5C0C4A}">
      <formula1>"Yes, No"</formula1>
    </dataValidation>
    <dataValidation type="list" allowBlank="1" showInputMessage="1" showErrorMessage="1" sqref="C7:C10" xr:uid="{963F0E91-38A0-4373-ADDE-519AA9815031}">
      <formula1>"A,R,C"</formula1>
    </dataValidation>
    <dataValidation type="list" allowBlank="1" showInputMessage="1" showErrorMessage="1" sqref="A15:A16" xr:uid="{795D5A8C-481E-4E74-A9C4-BC2C8CBC8C0F}">
      <formula1>Vehicle_Type</formula1>
    </dataValidation>
    <dataValidation type="list" allowBlank="1" showInputMessage="1" showErrorMessage="1" sqref="A21:A22" xr:uid="{E03A4E75-162A-4281-BFE0-623BA3EDEBC3}">
      <formula1>Air_Type</formula1>
    </dataValidation>
    <dataValidation type="list" allowBlank="1" showInputMessage="1" showErrorMessage="1" prompt="click on arrow for a drop down list" sqref="A27:A28" xr:uid="{323F7ACF-309A-4D47-B708-3040A6444E11}">
      <formula1>Boat_Type</formula1>
    </dataValidation>
    <dataValidation type="list" allowBlank="1" showInputMessage="1" showErrorMessage="1" prompt="click on arrow for a drop down list" sqref="A33:A34" xr:uid="{404D3558-2A6F-46FC-9A2D-924C8AE2EF6E}">
      <formula1>Cutter_Type</formula1>
    </dataValidation>
    <dataValidation type="list" allowBlank="1" showInputMessage="1" showErrorMessage="1" prompt="click on arrow for a drop down list" sqref="A39:A40" xr:uid="{E06CCD38-9154-4FC0-90A0-D3D4F0B2AF1E}">
      <formula1>Equip_List</formula1>
    </dataValidation>
    <dataValidation type="list" allowBlank="1" showInputMessage="1" showErrorMessage="1" sqref="E7:E10" xr:uid="{F55093A5-9A1F-40BC-BA6A-AE72CB3393C5}">
      <formula1>Paygrade</formula1>
    </dataValidation>
    <dataValidation type="list" errorStyle="warning" allowBlank="1" showInputMessage="1" showErrorMessage="1" errorTitle="Warning" error="This Position is not part of the standard list Select Yes to continue." sqref="F7:F10" xr:uid="{1869886F-43F0-4020-BE80-A40A268217D8}">
      <formula1>Duty_List</formula1>
    </dataValidation>
  </dataValidations>
  <pageMargins left="0.7" right="0.7" top="0.75" bottom="0.75" header="0.3" footer="0.3"/>
  <pageSetup scale="74" fitToHeight="0" orientation="portrait" horizontalDpi="4294967293"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R397"/>
  <sheetViews>
    <sheetView showGridLines="0" zoomScaleNormal="100" workbookViewId="0">
      <selection activeCell="B15" sqref="B1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45961</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147" yWindow="636" count="9">
    <dataValidation type="list" allowBlank="1" showInputMessage="1" showErrorMessage="1" sqref="H21:H22 H33:H34 H27:H28" xr:uid="{1A771E3A-4829-436A-97E8-52CE4BF68F0B}">
      <formula1>"Yes, No"</formula1>
    </dataValidation>
    <dataValidation type="list" allowBlank="1" showInputMessage="1" showErrorMessage="1" sqref="C7:C10" xr:uid="{24195FB4-FC9E-4178-9A31-E7074C3F0BBB}">
      <formula1>"A,R,C"</formula1>
    </dataValidation>
    <dataValidation type="list" errorStyle="warning" allowBlank="1" showInputMessage="1" showErrorMessage="1" errorTitle="Warning" error="This Position is not part of the standard list Select Yes to continue." sqref="F7:F10" xr:uid="{092A732B-4FFB-444D-BB43-FA906A0D26AD}">
      <formula1>Duty_List</formula1>
    </dataValidation>
    <dataValidation type="list" allowBlank="1" showInputMessage="1" showErrorMessage="1" sqref="E7:E10" xr:uid="{8C105AE1-5A62-49B6-A28E-0CC8D1E0964C}">
      <formula1>Paygrade</formula1>
    </dataValidation>
    <dataValidation type="list" allowBlank="1" showInputMessage="1" showErrorMessage="1" prompt="click on arrow for a drop down list" sqref="A39:A40" xr:uid="{4B801D1B-7B8C-45E0-974D-96208584C33F}">
      <formula1>Equip_List</formula1>
    </dataValidation>
    <dataValidation type="list" allowBlank="1" showInputMessage="1" showErrorMessage="1" prompt="click on arrow for a drop down list" sqref="A33:A34" xr:uid="{F83A153E-84CC-4B99-801A-85AEEC76424E}">
      <formula1>Cutter_Type</formula1>
    </dataValidation>
    <dataValidation type="list" allowBlank="1" showInputMessage="1" showErrorMessage="1" prompt="click on arrow for a drop down list" sqref="A27:A28" xr:uid="{371B0003-712C-498A-9935-A375DA470D62}">
      <formula1>Boat_Type</formula1>
    </dataValidation>
    <dataValidation type="list" allowBlank="1" showInputMessage="1" showErrorMessage="1" sqref="A21:A22" xr:uid="{DC218194-3AAD-4A12-A950-5FD4CB2DBC9D}">
      <formula1>Air_Type</formula1>
    </dataValidation>
    <dataValidation type="list" allowBlank="1" showInputMessage="1" showErrorMessage="1" sqref="A15:A16" xr:uid="{93451E53-60BD-464C-9635-D508941F824E}">
      <formula1>Vehicle_Type</formula1>
    </dataValidation>
  </dataValidations>
  <printOptions horizontalCentered="1"/>
  <pageMargins left="0.7" right="0.7" top="0.75" bottom="0.75" header="0.3" footer="0.3"/>
  <pageSetup scale="74" fitToHeight="0" orientation="portrait" horizontalDpi="4294967293"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79998168889431442"/>
    <pageSetUpPr fitToPage="1"/>
  </sheetPr>
  <dimension ref="A1:XEM75"/>
  <sheetViews>
    <sheetView showGridLines="0" zoomScaleNormal="100" workbookViewId="0"/>
    <sheetView workbookViewId="1"/>
  </sheetViews>
  <sheetFormatPr defaultColWidth="8.85546875" defaultRowHeight="12.75" x14ac:dyDescent="0.2"/>
  <cols>
    <col min="1" max="1" width="80.7109375" style="1" customWidth="1"/>
    <col min="2" max="2" width="80.7109375" customWidth="1"/>
  </cols>
  <sheetData>
    <row r="1" spans="1:5 16367:16367" ht="26.25" x14ac:dyDescent="0.2">
      <c r="A1" s="311" t="s">
        <v>192</v>
      </c>
      <c r="B1" s="122"/>
    </row>
    <row r="2" spans="1:5 16367:16367" ht="26.25" x14ac:dyDescent="0.2">
      <c r="A2" s="312" t="s">
        <v>193</v>
      </c>
      <c r="B2" s="123"/>
    </row>
    <row r="3" spans="1:5 16367:16367" x14ac:dyDescent="0.2">
      <c r="A3" s="320" t="str">
        <f>ADMIN!I2</f>
        <v>Updated IAW FY26 Reimbursable Standard Rates</v>
      </c>
      <c r="B3" s="322"/>
    </row>
    <row r="4" spans="1:5 16367:16367" ht="12.75" customHeight="1" x14ac:dyDescent="0.2">
      <c r="A4" s="321" t="s">
        <v>421</v>
      </c>
      <c r="B4" s="323"/>
    </row>
    <row r="5" spans="1:5 16367:16367" ht="51" customHeight="1" x14ac:dyDescent="0.2">
      <c r="A5" s="411" t="str">
        <f>ADMIN!M2</f>
        <v>Note:  COMDT CG-834 has promulgated an update to the Reimbursable Standard Rates Memo. This workbook and instruction guiding it, are effective on October 1, 2025.  FY25 Vehicle Rates are incorporated in this workbook as of 01 Oct 2025.</v>
      </c>
      <c r="B5" s="412"/>
    </row>
    <row r="6" spans="1:5 16367:16367" ht="34.5" customHeight="1" x14ac:dyDescent="0.2">
      <c r="A6" s="380" t="s">
        <v>194</v>
      </c>
      <c r="B6" s="381"/>
    </row>
    <row r="7" spans="1:5 16367:16367" ht="38.25" x14ac:dyDescent="0.2">
      <c r="A7" s="124" t="s">
        <v>195</v>
      </c>
      <c r="B7" s="124"/>
    </row>
    <row r="8" spans="1:5 16367:16367" x14ac:dyDescent="0.2">
      <c r="A8" s="319" t="s">
        <v>196</v>
      </c>
      <c r="B8" s="129"/>
    </row>
    <row r="9" spans="1:5 16367:16367" ht="15" customHeight="1" x14ac:dyDescent="0.2">
      <c r="A9" s="372" t="s">
        <v>197</v>
      </c>
      <c r="B9" s="325"/>
    </row>
    <row r="10" spans="1:5 16367:16367" ht="30" customHeight="1" x14ac:dyDescent="0.2">
      <c r="A10" s="324" t="s">
        <v>198</v>
      </c>
      <c r="B10" s="324"/>
    </row>
    <row r="11" spans="1:5 16367:16367" ht="12.75" customHeight="1" x14ac:dyDescent="0.2">
      <c r="A11" s="407" t="s">
        <v>199</v>
      </c>
      <c r="B11" s="406"/>
    </row>
    <row r="12" spans="1:5 16367:16367" ht="12.75" customHeight="1" x14ac:dyDescent="0.2">
      <c r="A12" s="505" t="s">
        <v>418</v>
      </c>
      <c r="B12" s="506"/>
    </row>
    <row r="13" spans="1:5 16367:16367" ht="12.75" customHeight="1" x14ac:dyDescent="0.2">
      <c r="A13" s="508" t="s">
        <v>419</v>
      </c>
      <c r="B13" s="507"/>
    </row>
    <row r="14" spans="1:5 16367:16367" x14ac:dyDescent="0.2">
      <c r="A14" s="404" t="s">
        <v>200</v>
      </c>
      <c r="B14" s="405"/>
      <c r="XEM14">
        <v>7</v>
      </c>
    </row>
    <row r="15" spans="1:5 16367:16367" ht="43.5" customHeight="1" x14ac:dyDescent="0.2">
      <c r="A15" s="383" t="s">
        <v>201</v>
      </c>
      <c r="B15" s="385"/>
    </row>
    <row r="16" spans="1:5 16367:16367" ht="122.25" customHeight="1" x14ac:dyDescent="0.2">
      <c r="A16" s="382" t="s">
        <v>202</v>
      </c>
      <c r="B16" s="384"/>
      <c r="E16" s="373"/>
    </row>
    <row r="17" spans="1:5" ht="15" customHeight="1" x14ac:dyDescent="0.2">
      <c r="A17" s="374" t="s">
        <v>203</v>
      </c>
      <c r="B17" s="375"/>
      <c r="E17" s="373"/>
    </row>
    <row r="18" spans="1:5" s="32" customFormat="1" ht="30" customHeight="1" x14ac:dyDescent="0.2">
      <c r="A18" s="376" t="s">
        <v>204</v>
      </c>
      <c r="B18" s="377"/>
      <c r="E18" s="378"/>
    </row>
    <row r="19" spans="1:5" ht="118.5" customHeight="1" x14ac:dyDescent="0.2">
      <c r="A19" s="379" t="s">
        <v>205</v>
      </c>
      <c r="B19" s="379" t="s">
        <v>206</v>
      </c>
      <c r="E19" s="378"/>
    </row>
    <row r="20" spans="1:5" ht="145.5" customHeight="1" x14ac:dyDescent="0.2">
      <c r="A20" s="425" t="s">
        <v>207</v>
      </c>
      <c r="B20" s="126"/>
      <c r="E20" s="373"/>
    </row>
    <row r="21" spans="1:5" ht="15" x14ac:dyDescent="0.2">
      <c r="A21" s="326" t="s">
        <v>208</v>
      </c>
      <c r="B21" s="284"/>
      <c r="E21" s="378"/>
    </row>
    <row r="22" spans="1:5" ht="15" x14ac:dyDescent="0.2">
      <c r="A22" s="130"/>
      <c r="B22" s="129"/>
      <c r="E22" s="378"/>
    </row>
    <row r="23" spans="1:5" ht="45" x14ac:dyDescent="0.2">
      <c r="A23" s="376" t="s">
        <v>209</v>
      </c>
      <c r="B23" s="377"/>
      <c r="E23" s="378"/>
    </row>
    <row r="24" spans="1:5" x14ac:dyDescent="0.2">
      <c r="A24" s="130"/>
      <c r="B24" s="129"/>
    </row>
    <row r="25" spans="1:5" ht="18" x14ac:dyDescent="0.2">
      <c r="A25" s="127" t="s">
        <v>210</v>
      </c>
      <c r="B25" s="128"/>
    </row>
    <row r="26" spans="1:5" s="1" customFormat="1" ht="243.6" customHeight="1" x14ac:dyDescent="0.2">
      <c r="A26" s="125" t="s">
        <v>211</v>
      </c>
      <c r="B26" s="126"/>
    </row>
    <row r="27" spans="1:5" ht="18" customHeight="1" x14ac:dyDescent="0.2"/>
    <row r="28" spans="1:5" ht="18" customHeight="1" x14ac:dyDescent="0.2">
      <c r="A28" s="4"/>
    </row>
    <row r="29" spans="1:5" ht="18" customHeight="1" x14ac:dyDescent="0.2"/>
    <row r="30" spans="1:5" ht="18" customHeight="1" x14ac:dyDescent="0.2"/>
    <row r="31" spans="1:5" ht="18" customHeight="1" x14ac:dyDescent="0.2"/>
    <row r="32" spans="1:5" ht="18" customHeight="1" x14ac:dyDescent="0.2">
      <c r="A32" s="2"/>
    </row>
    <row r="33" spans="1:1" ht="18" customHeight="1" x14ac:dyDescent="0.2"/>
    <row r="36" spans="1:1" x14ac:dyDescent="0.2">
      <c r="A36" s="2"/>
    </row>
    <row r="38" spans="1:1" x14ac:dyDescent="0.2">
      <c r="A38" s="2"/>
    </row>
    <row r="40" spans="1:1" x14ac:dyDescent="0.2">
      <c r="A40" s="2"/>
    </row>
    <row r="44" spans="1:1" x14ac:dyDescent="0.2">
      <c r="A44" s="2"/>
    </row>
    <row r="46" spans="1:1" x14ac:dyDescent="0.2">
      <c r="A46" s="4"/>
    </row>
    <row r="74" ht="11.25" customHeight="1" x14ac:dyDescent="0.2"/>
    <row r="75" ht="63" customHeight="1" x14ac:dyDescent="0.2"/>
  </sheetData>
  <phoneticPr fontId="0" type="noConversion"/>
  <pageMargins left="0.7" right="0.7" top="0.75" bottom="0.75" header="0.3" footer="0.3"/>
  <pageSetup scale="57"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D2DA-29CC-443A-90B6-0A4BE49DF911}">
  <sheetPr>
    <tabColor theme="6" tint="0.59999389629810485"/>
    <pageSetUpPr fitToPage="1"/>
  </sheetPr>
  <dimension ref="C1:N51"/>
  <sheetViews>
    <sheetView showGridLines="0" zoomScale="85" zoomScaleNormal="85" workbookViewId="0"/>
    <sheetView workbookViewId="1"/>
  </sheetViews>
  <sheetFormatPr defaultColWidth="9.140625" defaultRowHeight="12.75" x14ac:dyDescent="0.2"/>
  <cols>
    <col min="1" max="2" width="9.140625" style="5"/>
    <col min="3" max="3" width="11.42578125" style="5" customWidth="1"/>
    <col min="4" max="4" width="14.140625" style="5" bestFit="1" customWidth="1"/>
    <col min="5" max="5" width="11.42578125" style="5" customWidth="1"/>
    <col min="6" max="6" width="5" style="5" customWidth="1"/>
    <col min="7" max="7" width="14.140625" style="5" bestFit="1" customWidth="1"/>
    <col min="8" max="8" width="16.28515625" style="9" customWidth="1"/>
    <col min="9" max="9" width="16.42578125" style="9" customWidth="1"/>
    <col min="10" max="10" width="3.85546875" style="5" customWidth="1"/>
    <col min="11" max="11" width="30.28515625" style="5" bestFit="1" customWidth="1"/>
    <col min="12" max="12" width="15.5703125" style="5" customWidth="1"/>
    <col min="13" max="13" width="20.42578125" style="5" customWidth="1"/>
    <col min="14" max="14" width="13" style="5" customWidth="1"/>
    <col min="15" max="16384" width="9.140625" style="5"/>
  </cols>
  <sheetData>
    <row r="1" spans="3:14" ht="13.5" thickBot="1" x14ac:dyDescent="0.25"/>
    <row r="2" spans="3:14" x14ac:dyDescent="0.2">
      <c r="C2" s="6"/>
      <c r="D2" s="7"/>
      <c r="E2" s="7"/>
      <c r="F2" s="7"/>
      <c r="G2" s="7"/>
      <c r="H2" s="12"/>
      <c r="I2" s="13"/>
      <c r="K2" s="6"/>
      <c r="L2" s="444"/>
    </row>
    <row r="3" spans="3:14" ht="24" thickBot="1" x14ac:dyDescent="0.4">
      <c r="C3" s="36" t="s">
        <v>212</v>
      </c>
      <c r="D3" s="35"/>
      <c r="E3" s="35"/>
      <c r="F3" s="35"/>
      <c r="G3" s="35"/>
      <c r="H3" s="44"/>
      <c r="I3" s="45"/>
      <c r="K3" s="445" t="s">
        <v>213</v>
      </c>
      <c r="L3" s="446"/>
    </row>
    <row r="4" spans="3:14" x14ac:dyDescent="0.2">
      <c r="C4" s="18" t="s">
        <v>214</v>
      </c>
      <c r="D4" s="19"/>
      <c r="E4" s="19"/>
      <c r="F4" s="19"/>
      <c r="G4" s="426">
        <f>'Project Summary'!G30</f>
        <v>0</v>
      </c>
      <c r="H4" s="40"/>
      <c r="I4" s="39"/>
      <c r="K4" s="447"/>
      <c r="L4" s="448"/>
      <c r="M4" s="430"/>
    </row>
    <row r="5" spans="3:14" x14ac:dyDescent="0.2">
      <c r="C5" s="14" t="s">
        <v>215</v>
      </c>
      <c r="D5" s="15"/>
      <c r="E5" s="15"/>
      <c r="F5" s="15"/>
      <c r="G5" s="428">
        <v>1</v>
      </c>
      <c r="H5" s="41"/>
      <c r="I5" s="10"/>
      <c r="K5" s="449" t="s">
        <v>216</v>
      </c>
      <c r="L5" s="456">
        <v>45931</v>
      </c>
      <c r="M5" s="430"/>
    </row>
    <row r="6" spans="3:14" x14ac:dyDescent="0.2">
      <c r="C6" s="14" t="s">
        <v>217</v>
      </c>
      <c r="D6" s="15"/>
      <c r="E6" s="15"/>
      <c r="F6" s="15"/>
      <c r="G6" s="427">
        <f>'Project Summary'!G21</f>
        <v>0</v>
      </c>
      <c r="H6" s="42"/>
      <c r="I6" s="16"/>
      <c r="K6" s="449" t="s">
        <v>218</v>
      </c>
      <c r="L6" s="438">
        <f ca="1">TODAY()-L5</f>
        <v>5</v>
      </c>
      <c r="M6" s="430"/>
    </row>
    <row r="7" spans="3:14" x14ac:dyDescent="0.2">
      <c r="C7" s="20" t="s">
        <v>219</v>
      </c>
      <c r="D7" s="17"/>
      <c r="E7" s="17"/>
      <c r="F7" s="17"/>
      <c r="G7" s="464">
        <v>30</v>
      </c>
      <c r="H7" s="43"/>
      <c r="I7" s="21"/>
      <c r="K7" s="450" t="s">
        <v>220</v>
      </c>
      <c r="L7" s="440" t="str">
        <f>IFERROR('Project Summary'!H33/I9,"")</f>
        <v/>
      </c>
      <c r="M7" s="430"/>
      <c r="N7"/>
    </row>
    <row r="8" spans="3:14" ht="15" x14ac:dyDescent="0.25">
      <c r="C8" s="20" t="s">
        <v>221</v>
      </c>
      <c r="D8" s="17"/>
      <c r="E8" s="17"/>
      <c r="F8" s="17"/>
      <c r="G8" s="429">
        <v>30</v>
      </c>
      <c r="H8" s="43"/>
      <c r="I8" s="21"/>
      <c r="K8" s="450" t="s">
        <v>222</v>
      </c>
      <c r="L8" s="455" t="str">
        <f>IFERROR('Project Summary'!H33/I9/31,"")</f>
        <v/>
      </c>
      <c r="M8" s="430"/>
    </row>
    <row r="9" spans="3:14" ht="13.5" thickBot="1" x14ac:dyDescent="0.25">
      <c r="C9" s="109" t="s">
        <v>223</v>
      </c>
      <c r="D9" s="110"/>
      <c r="E9" s="110"/>
      <c r="F9" s="110"/>
      <c r="G9" s="110"/>
      <c r="H9" s="111"/>
      <c r="I9" s="112">
        <f>G4/G5</f>
        <v>0</v>
      </c>
      <c r="K9" s="450" t="s">
        <v>224</v>
      </c>
      <c r="L9" s="452">
        <f>('Project Summary'!H12-G4)/'Project Summary'!H12</f>
        <v>1</v>
      </c>
      <c r="M9" s="430"/>
    </row>
    <row r="10" spans="3:14" ht="13.5" thickBot="1" x14ac:dyDescent="0.25">
      <c r="C10" s="113" t="s">
        <v>225</v>
      </c>
      <c r="D10" s="114"/>
      <c r="E10" s="114"/>
      <c r="F10" s="114"/>
      <c r="G10" s="114"/>
      <c r="H10" s="115"/>
      <c r="I10" s="112">
        <f>G6/G7</f>
        <v>0</v>
      </c>
      <c r="K10" s="450" t="s">
        <v>226</v>
      </c>
      <c r="L10" s="466" t="str">
        <f ca="1">IFERROR(TODAY()+('Project Summary'!H33*L13)/I9,"")</f>
        <v/>
      </c>
      <c r="M10" s="430"/>
    </row>
    <row r="11" spans="3:14" ht="13.5" thickBot="1" x14ac:dyDescent="0.25">
      <c r="C11" s="116" t="s">
        <v>227</v>
      </c>
      <c r="D11" s="117"/>
      <c r="E11" s="117"/>
      <c r="F11" s="117"/>
      <c r="G11" s="117"/>
      <c r="H11" s="118"/>
      <c r="I11" s="112">
        <f>(I9+I10)</f>
        <v>0</v>
      </c>
      <c r="K11" s="450" t="s">
        <v>228</v>
      </c>
      <c r="L11" s="466" t="str">
        <f ca="1">IFERROR(TODAY()+L7,"")</f>
        <v/>
      </c>
      <c r="M11" s="430"/>
    </row>
    <row r="12" spans="3:14" ht="13.5" thickBot="1" x14ac:dyDescent="0.25">
      <c r="C12" s="8"/>
      <c r="I12" s="10"/>
      <c r="K12" s="8"/>
      <c r="L12" s="451"/>
    </row>
    <row r="13" spans="3:14" x14ac:dyDescent="0.2">
      <c r="C13" s="22" t="s">
        <v>229</v>
      </c>
      <c r="D13" s="23"/>
      <c r="E13" s="23"/>
      <c r="F13" s="23"/>
      <c r="G13" s="23"/>
      <c r="H13" s="24"/>
      <c r="I13" s="25">
        <f>I11*G8</f>
        <v>0</v>
      </c>
      <c r="K13" s="450" t="s">
        <v>230</v>
      </c>
      <c r="L13" s="465">
        <v>0.8</v>
      </c>
    </row>
    <row r="14" spans="3:14" ht="13.5" thickBot="1" x14ac:dyDescent="0.25">
      <c r="C14" s="3" t="s">
        <v>231</v>
      </c>
      <c r="D14" s="26"/>
      <c r="E14" s="26"/>
      <c r="F14" s="26"/>
      <c r="G14" s="26"/>
      <c r="H14" s="27"/>
      <c r="I14" s="28"/>
      <c r="K14" s="453" t="s">
        <v>232</v>
      </c>
      <c r="L14" s="454">
        <f>'Project Summary'!H12*L13</f>
        <v>4000000</v>
      </c>
    </row>
    <row r="16" spans="3:14" ht="13.5" thickBot="1" x14ac:dyDescent="0.25"/>
    <row r="17" spans="8:12" x14ac:dyDescent="0.2">
      <c r="K17" s="479" t="str">
        <f>'Project Summary'!G7</f>
        <v>F/V StillaFloat</v>
      </c>
      <c r="L17" s="478"/>
    </row>
    <row r="18" spans="8:12" x14ac:dyDescent="0.2">
      <c r="K18" s="475" t="str">
        <f>'Project Summary'!C7</f>
        <v>UCGPXXXXXX</v>
      </c>
      <c r="L18" s="476"/>
    </row>
    <row r="19" spans="8:12" x14ac:dyDescent="0.2">
      <c r="K19" s="439" t="s">
        <v>233</v>
      </c>
      <c r="L19" s="477">
        <f>'Project Summary'!H12</f>
        <v>5000000</v>
      </c>
    </row>
    <row r="20" spans="8:12" x14ac:dyDescent="0.2">
      <c r="K20" s="458" t="s">
        <v>216</v>
      </c>
      <c r="L20" s="463">
        <f>L5</f>
        <v>45931</v>
      </c>
    </row>
    <row r="21" spans="8:12" x14ac:dyDescent="0.2">
      <c r="K21" s="449" t="s">
        <v>218</v>
      </c>
      <c r="L21" s="459">
        <f ca="1">TODAY()-L20</f>
        <v>5</v>
      </c>
    </row>
    <row r="22" spans="8:12" x14ac:dyDescent="0.2">
      <c r="K22" s="450" t="s">
        <v>220</v>
      </c>
      <c r="L22" s="460" t="str">
        <f>L7</f>
        <v/>
      </c>
    </row>
    <row r="23" spans="8:12" ht="15" x14ac:dyDescent="0.25">
      <c r="K23" s="450" t="s">
        <v>222</v>
      </c>
      <c r="L23" s="461" t="str">
        <f>L8</f>
        <v/>
      </c>
    </row>
    <row r="24" spans="8:12" x14ac:dyDescent="0.2">
      <c r="K24" s="439" t="s">
        <v>234</v>
      </c>
      <c r="L24" s="457" t="str">
        <f ca="1">L10</f>
        <v/>
      </c>
    </row>
    <row r="25" spans="8:12" x14ac:dyDescent="0.2">
      <c r="K25" s="450" t="s">
        <v>228</v>
      </c>
      <c r="L25" s="462" t="str">
        <f ca="1">L11</f>
        <v/>
      </c>
    </row>
    <row r="26" spans="8:12" x14ac:dyDescent="0.2">
      <c r="K26" s="441"/>
      <c r="L26" s="442"/>
    </row>
    <row r="27" spans="8:12" x14ac:dyDescent="0.2">
      <c r="K27" s="443" t="s">
        <v>235</v>
      </c>
      <c r="L27" s="442"/>
    </row>
    <row r="28" spans="8:12" x14ac:dyDescent="0.2">
      <c r="K28" s="434"/>
      <c r="L28" s="435"/>
    </row>
    <row r="29" spans="8:12" x14ac:dyDescent="0.2">
      <c r="K29" s="434"/>
      <c r="L29" s="435"/>
    </row>
    <row r="30" spans="8:12" x14ac:dyDescent="0.2">
      <c r="H30" s="432" t="s">
        <v>236</v>
      </c>
      <c r="I30" s="433">
        <f>'Project Summary'!H12</f>
        <v>5000000</v>
      </c>
      <c r="K30" s="434"/>
      <c r="L30" s="435"/>
    </row>
    <row r="31" spans="8:12" x14ac:dyDescent="0.2">
      <c r="H31" s="432" t="s">
        <v>62</v>
      </c>
      <c r="I31" s="433">
        <f>G4</f>
        <v>0</v>
      </c>
      <c r="K31" s="434"/>
      <c r="L31" s="435"/>
    </row>
    <row r="32" spans="8:12" x14ac:dyDescent="0.2">
      <c r="H32" s="432" t="s">
        <v>237</v>
      </c>
      <c r="I32" s="433">
        <f>'Project Summary'!H33</f>
        <v>5000000</v>
      </c>
      <c r="K32" s="434"/>
      <c r="L32" s="435"/>
    </row>
    <row r="33" spans="11:12" x14ac:dyDescent="0.2">
      <c r="K33" s="434"/>
      <c r="L33" s="435"/>
    </row>
    <row r="34" spans="11:12" x14ac:dyDescent="0.2">
      <c r="K34" s="434"/>
      <c r="L34" s="435"/>
    </row>
    <row r="35" spans="11:12" x14ac:dyDescent="0.2">
      <c r="K35" s="434"/>
      <c r="L35" s="435"/>
    </row>
    <row r="36" spans="11:12" x14ac:dyDescent="0.2">
      <c r="K36" s="443" t="s">
        <v>238</v>
      </c>
      <c r="L36" s="442"/>
    </row>
    <row r="37" spans="11:12" x14ac:dyDescent="0.2">
      <c r="K37" s="434"/>
      <c r="L37" s="435"/>
    </row>
    <row r="38" spans="11:12" x14ac:dyDescent="0.2">
      <c r="K38" s="434"/>
      <c r="L38" s="435"/>
    </row>
    <row r="39" spans="11:12" x14ac:dyDescent="0.2">
      <c r="K39" s="434"/>
      <c r="L39" s="435"/>
    </row>
    <row r="40" spans="11:12" x14ac:dyDescent="0.2">
      <c r="K40" s="434"/>
      <c r="L40" s="435"/>
    </row>
    <row r="41" spans="11:12" x14ac:dyDescent="0.2">
      <c r="K41" s="434"/>
      <c r="L41" s="435"/>
    </row>
    <row r="42" spans="11:12" x14ac:dyDescent="0.2">
      <c r="K42" s="434"/>
      <c r="L42" s="435"/>
    </row>
    <row r="43" spans="11:12" x14ac:dyDescent="0.2">
      <c r="K43" s="434"/>
      <c r="L43" s="435"/>
    </row>
    <row r="44" spans="11:12" x14ac:dyDescent="0.2">
      <c r="K44" s="434"/>
      <c r="L44" s="435"/>
    </row>
    <row r="45" spans="11:12" x14ac:dyDescent="0.2">
      <c r="K45" s="434"/>
      <c r="L45" s="435"/>
    </row>
    <row r="46" spans="11:12" x14ac:dyDescent="0.2">
      <c r="K46" s="434"/>
      <c r="L46" s="435"/>
    </row>
    <row r="47" spans="11:12" x14ac:dyDescent="0.2">
      <c r="K47" s="434"/>
      <c r="L47" s="435"/>
    </row>
    <row r="48" spans="11:12" x14ac:dyDescent="0.2">
      <c r="K48" s="434"/>
      <c r="L48" s="435"/>
    </row>
    <row r="49" spans="3:12" x14ac:dyDescent="0.2">
      <c r="K49" s="434"/>
      <c r="L49" s="435"/>
    </row>
    <row r="50" spans="3:12" ht="13.5" thickBot="1" x14ac:dyDescent="0.25">
      <c r="K50" s="436"/>
      <c r="L50" s="437"/>
    </row>
    <row r="51" spans="3:12" ht="16.5" thickBot="1" x14ac:dyDescent="0.3">
      <c r="C51" s="468" t="s">
        <v>239</v>
      </c>
      <c r="D51" s="469"/>
      <c r="E51" s="469"/>
      <c r="F51" s="469"/>
      <c r="G51" s="131"/>
      <c r="H51" s="470">
        <f>'Project Summary'!H32</f>
        <v>0</v>
      </c>
      <c r="I51" s="132"/>
      <c r="J51" s="131"/>
      <c r="K51" s="131"/>
      <c r="L51" s="467"/>
    </row>
  </sheetData>
  <printOptions horizontalCentered="1" verticalCentered="1"/>
  <pageMargins left="0" right="0" top="0" bottom="0" header="0.5" footer="0.5"/>
  <pageSetup scale="99" orientation="landscape" horizontalDpi="1200" verticalDpi="1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pageSetUpPr fitToPage="1"/>
  </sheetPr>
  <dimension ref="A1:X141"/>
  <sheetViews>
    <sheetView showGridLines="0" zoomScale="70" zoomScaleNormal="70" workbookViewId="0"/>
    <sheetView workbookViewId="1"/>
  </sheetViews>
  <sheetFormatPr defaultColWidth="9.140625" defaultRowHeight="18" x14ac:dyDescent="0.25"/>
  <cols>
    <col min="1" max="1" width="70.5703125" style="297" bestFit="1" customWidth="1"/>
    <col min="2" max="2" width="15.140625" style="297" bestFit="1" customWidth="1"/>
    <col min="3" max="3" width="2.7109375" style="297" customWidth="1"/>
    <col min="4" max="4" width="54" style="297" bestFit="1" customWidth="1"/>
    <col min="5" max="5" width="15.5703125" style="297" bestFit="1" customWidth="1"/>
    <col min="6" max="6" width="9.85546875" style="297" bestFit="1" customWidth="1"/>
    <col min="7" max="7" width="2.7109375" style="297" customWidth="1"/>
    <col min="8" max="8" width="68.5703125" style="297" bestFit="1" customWidth="1"/>
    <col min="9" max="9" width="13.85546875" style="297" bestFit="1" customWidth="1"/>
    <col min="10" max="10" width="11.7109375" style="297" bestFit="1" customWidth="1"/>
    <col min="11" max="11" width="2.7109375" style="297" customWidth="1"/>
    <col min="12" max="12" width="13" style="498" customWidth="1"/>
    <col min="13" max="13" width="10.85546875" style="297" bestFit="1" customWidth="1"/>
    <col min="14" max="14" width="3" style="297" customWidth="1"/>
    <col min="15" max="15" width="10.7109375" style="297" bestFit="1" customWidth="1"/>
    <col min="16" max="16" width="10.85546875" style="297" customWidth="1"/>
    <col min="17" max="17" width="12.140625" style="297" customWidth="1"/>
    <col min="18" max="19" width="11.7109375" style="297" bestFit="1" customWidth="1"/>
    <col min="20" max="16384" width="9.140625" style="297"/>
  </cols>
  <sheetData>
    <row r="1" spans="1:24" ht="27" x14ac:dyDescent="0.25">
      <c r="A1" s="327" t="str">
        <f>'User''s Guide'!A3</f>
        <v>Updated IAW FY26 Reimbursable Standard Rates</v>
      </c>
      <c r="B1" s="328"/>
      <c r="C1" s="328"/>
      <c r="D1" s="328"/>
      <c r="E1" s="328"/>
      <c r="F1" s="328"/>
      <c r="G1" s="328"/>
      <c r="H1" s="328"/>
      <c r="I1" s="328"/>
      <c r="J1" s="328"/>
      <c r="K1" s="328"/>
      <c r="L1" s="495"/>
      <c r="M1" s="328"/>
      <c r="N1" s="328"/>
      <c r="O1" s="328"/>
      <c r="P1" s="328"/>
      <c r="Q1" s="328"/>
      <c r="R1" s="328"/>
      <c r="S1" s="328"/>
      <c r="T1" s="328"/>
      <c r="U1" s="328"/>
      <c r="V1" s="328"/>
      <c r="W1" s="328"/>
      <c r="X1" s="328"/>
    </row>
    <row r="2" spans="1:24" x14ac:dyDescent="0.25">
      <c r="A2" s="305"/>
      <c r="B2" s="305"/>
      <c r="C2" s="305"/>
      <c r="D2" s="305"/>
      <c r="E2" s="305"/>
      <c r="F2" s="305"/>
      <c r="G2" s="305"/>
      <c r="H2" s="305"/>
      <c r="I2" s="305"/>
      <c r="J2" s="305"/>
      <c r="K2" s="305"/>
      <c r="L2" s="496"/>
      <c r="M2" s="305"/>
      <c r="N2" s="305"/>
      <c r="O2" s="305"/>
      <c r="P2" s="305"/>
      <c r="Q2" s="305"/>
      <c r="R2" s="305"/>
      <c r="S2" s="305"/>
      <c r="T2" s="305"/>
      <c r="U2" s="305"/>
      <c r="V2" s="305"/>
      <c r="W2" s="305"/>
      <c r="X2" s="305"/>
    </row>
    <row r="3" spans="1:24" x14ac:dyDescent="0.25">
      <c r="A3" s="308" t="s">
        <v>52</v>
      </c>
      <c r="B3" s="309" t="s">
        <v>240</v>
      </c>
      <c r="C3" s="305"/>
      <c r="D3" s="305"/>
      <c r="E3" s="305"/>
      <c r="F3" s="305"/>
      <c r="G3" s="305"/>
      <c r="H3" s="308" t="s">
        <v>54</v>
      </c>
      <c r="I3" s="309" t="s">
        <v>240</v>
      </c>
      <c r="J3" s="309" t="s">
        <v>246</v>
      </c>
      <c r="K3" s="305"/>
      <c r="L3" s="509" t="s">
        <v>49</v>
      </c>
      <c r="M3" s="510"/>
      <c r="N3" s="510"/>
      <c r="O3" s="510"/>
      <c r="P3" s="511"/>
      <c r="Q3" s="305"/>
      <c r="R3" s="305"/>
      <c r="S3" s="305"/>
      <c r="T3" s="305"/>
      <c r="U3" s="305"/>
      <c r="V3" s="305"/>
      <c r="W3" s="305"/>
      <c r="X3" s="305"/>
    </row>
    <row r="4" spans="1:24" x14ac:dyDescent="0.25">
      <c r="A4" s="300" t="s">
        <v>385</v>
      </c>
      <c r="B4" s="304">
        <v>19070</v>
      </c>
      <c r="C4" s="305"/>
      <c r="D4" s="413"/>
      <c r="E4" s="414"/>
      <c r="F4" s="415"/>
      <c r="G4" s="305"/>
      <c r="H4" s="481" t="s">
        <v>336</v>
      </c>
      <c r="I4" s="482">
        <v>136</v>
      </c>
      <c r="J4" s="483" t="s">
        <v>152</v>
      </c>
      <c r="K4" s="305"/>
      <c r="L4" s="497" t="s">
        <v>110</v>
      </c>
      <c r="M4" s="302">
        <v>40</v>
      </c>
      <c r="N4" s="305"/>
      <c r="O4" s="300" t="s">
        <v>321</v>
      </c>
      <c r="P4" s="302">
        <v>38</v>
      </c>
      <c r="Q4" s="305"/>
      <c r="R4" s="305"/>
      <c r="S4" s="305"/>
      <c r="T4" s="305"/>
      <c r="U4" s="305"/>
      <c r="V4" s="305"/>
      <c r="W4" s="305"/>
      <c r="X4" s="305"/>
    </row>
    <row r="5" spans="1:24" x14ac:dyDescent="0.25">
      <c r="A5" s="300" t="s">
        <v>386</v>
      </c>
      <c r="B5" s="304">
        <v>11988</v>
      </c>
      <c r="C5" s="305"/>
      <c r="D5" s="416"/>
      <c r="E5" s="417"/>
      <c r="F5" s="418"/>
      <c r="G5" s="305"/>
      <c r="H5" s="484" t="s">
        <v>337</v>
      </c>
      <c r="I5" s="485">
        <v>296</v>
      </c>
      <c r="J5" s="486" t="s">
        <v>152</v>
      </c>
      <c r="K5" s="305"/>
      <c r="L5" s="497" t="s">
        <v>111</v>
      </c>
      <c r="M5" s="302">
        <v>56</v>
      </c>
      <c r="N5" s="305"/>
      <c r="O5" s="300" t="s">
        <v>322</v>
      </c>
      <c r="P5" s="302">
        <v>42</v>
      </c>
      <c r="Q5" s="305"/>
      <c r="R5" s="305"/>
      <c r="S5" s="305"/>
      <c r="T5" s="305"/>
      <c r="U5" s="305"/>
      <c r="V5" s="305"/>
      <c r="W5" s="305"/>
      <c r="X5" s="305"/>
    </row>
    <row r="6" spans="1:24" x14ac:dyDescent="0.25">
      <c r="A6" s="300" t="s">
        <v>387</v>
      </c>
      <c r="B6" s="304">
        <v>11988</v>
      </c>
      <c r="C6" s="305"/>
      <c r="D6" s="416"/>
      <c r="E6" s="417"/>
      <c r="F6" s="418"/>
      <c r="G6" s="305"/>
      <c r="H6" s="481" t="s">
        <v>254</v>
      </c>
      <c r="I6" s="482">
        <v>150</v>
      </c>
      <c r="J6" s="483" t="s">
        <v>152</v>
      </c>
      <c r="K6" s="305"/>
      <c r="L6" s="497" t="s">
        <v>112</v>
      </c>
      <c r="M6" s="302">
        <v>63</v>
      </c>
      <c r="N6" s="305"/>
      <c r="O6" s="300" t="s">
        <v>323</v>
      </c>
      <c r="P6" s="302">
        <v>45</v>
      </c>
      <c r="Q6" s="305"/>
      <c r="R6" s="305"/>
      <c r="S6" s="305"/>
      <c r="T6" s="305"/>
      <c r="U6" s="305"/>
      <c r="V6" s="305"/>
      <c r="W6" s="305"/>
      <c r="X6" s="305"/>
    </row>
    <row r="7" spans="1:24" x14ac:dyDescent="0.25">
      <c r="A7" s="300" t="s">
        <v>388</v>
      </c>
      <c r="B7" s="304">
        <v>5983</v>
      </c>
      <c r="C7" s="305"/>
      <c r="D7" s="416"/>
      <c r="E7" s="417"/>
      <c r="F7" s="418"/>
      <c r="G7" s="305"/>
      <c r="H7" s="484" t="s">
        <v>338</v>
      </c>
      <c r="I7" s="485">
        <v>79</v>
      </c>
      <c r="J7" s="486" t="s">
        <v>152</v>
      </c>
      <c r="K7" s="305"/>
      <c r="L7" s="497" t="s">
        <v>113</v>
      </c>
      <c r="M7" s="302">
        <v>79</v>
      </c>
      <c r="N7" s="305"/>
      <c r="O7" s="300" t="s">
        <v>324</v>
      </c>
      <c r="P7" s="302">
        <v>48</v>
      </c>
      <c r="Q7" s="305"/>
      <c r="R7" s="305"/>
      <c r="S7" s="305"/>
      <c r="T7" s="305"/>
      <c r="U7" s="305"/>
      <c r="V7" s="305"/>
      <c r="W7" s="305"/>
      <c r="X7" s="305"/>
    </row>
    <row r="8" spans="1:24" x14ac:dyDescent="0.25">
      <c r="A8" s="300" t="s">
        <v>389</v>
      </c>
      <c r="B8" s="304">
        <v>6194</v>
      </c>
      <c r="C8" s="305"/>
      <c r="D8" s="416"/>
      <c r="E8" s="417"/>
      <c r="F8" s="418"/>
      <c r="G8" s="305"/>
      <c r="H8" s="481" t="s">
        <v>339</v>
      </c>
      <c r="I8" s="482">
        <v>81</v>
      </c>
      <c r="J8" s="483" t="s">
        <v>152</v>
      </c>
      <c r="K8" s="305"/>
      <c r="L8" s="497" t="s">
        <v>114</v>
      </c>
      <c r="M8" s="302">
        <v>96</v>
      </c>
      <c r="N8" s="305"/>
      <c r="O8" s="300" t="s">
        <v>325</v>
      </c>
      <c r="P8" s="302">
        <v>51</v>
      </c>
      <c r="Q8" s="305"/>
      <c r="R8" s="305"/>
      <c r="S8" s="305"/>
      <c r="T8" s="305"/>
      <c r="U8" s="305"/>
      <c r="V8" s="305"/>
      <c r="W8" s="305"/>
      <c r="X8" s="305"/>
    </row>
    <row r="9" spans="1:24" x14ac:dyDescent="0.25">
      <c r="A9" s="300" t="s">
        <v>390</v>
      </c>
      <c r="B9" s="304">
        <v>9321</v>
      </c>
      <c r="C9" s="305"/>
      <c r="D9" s="416"/>
      <c r="E9" s="417"/>
      <c r="F9" s="418"/>
      <c r="G9" s="305"/>
      <c r="H9" s="484" t="s">
        <v>340</v>
      </c>
      <c r="I9" s="485">
        <v>11</v>
      </c>
      <c r="J9" s="486" t="s">
        <v>152</v>
      </c>
      <c r="K9" s="305"/>
      <c r="L9" s="497" t="s">
        <v>115</v>
      </c>
      <c r="M9" s="302">
        <v>110</v>
      </c>
      <c r="N9" s="305"/>
      <c r="O9" s="300" t="s">
        <v>326</v>
      </c>
      <c r="P9" s="302">
        <v>55</v>
      </c>
      <c r="Q9" s="305"/>
      <c r="R9" s="305"/>
      <c r="S9" s="305"/>
      <c r="T9" s="305"/>
      <c r="U9" s="305"/>
      <c r="V9" s="305"/>
      <c r="W9" s="305"/>
      <c r="X9" s="305"/>
    </row>
    <row r="10" spans="1:24" x14ac:dyDescent="0.25">
      <c r="A10" s="300" t="s">
        <v>391</v>
      </c>
      <c r="B10" s="304">
        <v>4690</v>
      </c>
      <c r="C10" s="305"/>
      <c r="D10" s="416"/>
      <c r="E10" s="417"/>
      <c r="F10" s="418"/>
      <c r="G10" s="305"/>
      <c r="H10" s="481" t="s">
        <v>341</v>
      </c>
      <c r="I10" s="482">
        <v>2</v>
      </c>
      <c r="J10" s="483" t="s">
        <v>152</v>
      </c>
      <c r="K10" s="305"/>
      <c r="L10" s="497" t="s">
        <v>116</v>
      </c>
      <c r="M10" s="302">
        <v>124</v>
      </c>
      <c r="N10" s="305"/>
      <c r="O10" s="300" t="s">
        <v>327</v>
      </c>
      <c r="P10" s="302">
        <v>57</v>
      </c>
      <c r="Q10" s="305"/>
      <c r="R10" s="305"/>
      <c r="S10" s="305"/>
      <c r="T10" s="305"/>
      <c r="U10" s="305"/>
      <c r="V10" s="305"/>
      <c r="W10" s="305"/>
      <c r="X10" s="305"/>
    </row>
    <row r="11" spans="1:24" x14ac:dyDescent="0.25">
      <c r="A11" s="300" t="s">
        <v>392</v>
      </c>
      <c r="B11" s="304">
        <v>691</v>
      </c>
      <c r="C11" s="305"/>
      <c r="D11" s="416"/>
      <c r="E11" s="417"/>
      <c r="F11" s="418"/>
      <c r="G11" s="305"/>
      <c r="H11" s="484" t="s">
        <v>342</v>
      </c>
      <c r="I11" s="485">
        <v>2</v>
      </c>
      <c r="J11" s="486" t="s">
        <v>152</v>
      </c>
      <c r="K11" s="305"/>
      <c r="L11" s="497" t="s">
        <v>117</v>
      </c>
      <c r="M11" s="302">
        <v>136</v>
      </c>
      <c r="N11" s="305"/>
      <c r="O11" s="300" t="s">
        <v>328</v>
      </c>
      <c r="P11" s="302">
        <v>60</v>
      </c>
      <c r="Q11" s="305"/>
      <c r="R11" s="305"/>
      <c r="S11" s="305"/>
      <c r="T11" s="305"/>
      <c r="U11" s="305"/>
      <c r="V11" s="305"/>
      <c r="W11" s="305"/>
      <c r="X11" s="305"/>
    </row>
    <row r="12" spans="1:24" x14ac:dyDescent="0.25">
      <c r="A12" s="300" t="s">
        <v>393</v>
      </c>
      <c r="B12" s="304">
        <v>10987</v>
      </c>
      <c r="C12" s="305"/>
      <c r="D12" s="490"/>
      <c r="E12" s="491"/>
      <c r="F12" s="492"/>
      <c r="G12" s="305"/>
      <c r="H12" s="481" t="s">
        <v>343</v>
      </c>
      <c r="I12" s="482">
        <v>2</v>
      </c>
      <c r="J12" s="483" t="s">
        <v>152</v>
      </c>
      <c r="K12" s="305"/>
      <c r="L12" s="497" t="s">
        <v>118</v>
      </c>
      <c r="M12" s="302">
        <v>157</v>
      </c>
      <c r="N12" s="305"/>
      <c r="O12" s="300" t="s">
        <v>329</v>
      </c>
      <c r="P12" s="302">
        <v>63</v>
      </c>
      <c r="Q12" s="305"/>
      <c r="R12" s="305"/>
      <c r="S12" s="305"/>
      <c r="T12" s="305"/>
      <c r="U12" s="305"/>
      <c r="V12" s="305"/>
      <c r="W12" s="305"/>
      <c r="X12" s="305"/>
    </row>
    <row r="13" spans="1:24" x14ac:dyDescent="0.25">
      <c r="A13" s="300" t="s">
        <v>396</v>
      </c>
      <c r="B13" s="304">
        <v>4179</v>
      </c>
      <c r="C13" s="305"/>
      <c r="D13" s="305"/>
      <c r="E13" s="305"/>
      <c r="F13" s="305"/>
      <c r="G13" s="305"/>
      <c r="H13" s="484" t="s">
        <v>281</v>
      </c>
      <c r="I13" s="485">
        <v>22</v>
      </c>
      <c r="J13" s="486" t="s">
        <v>152</v>
      </c>
      <c r="K13" s="305"/>
      <c r="L13" s="497" t="s">
        <v>119</v>
      </c>
      <c r="M13" s="302">
        <v>191</v>
      </c>
      <c r="N13" s="305"/>
      <c r="O13" s="300" t="s">
        <v>330</v>
      </c>
      <c r="P13" s="302">
        <v>66</v>
      </c>
      <c r="Q13" s="305"/>
      <c r="R13" s="305"/>
      <c r="S13" s="305"/>
      <c r="T13" s="305"/>
      <c r="U13" s="305"/>
      <c r="V13" s="305"/>
      <c r="W13" s="305"/>
      <c r="X13" s="305"/>
    </row>
    <row r="14" spans="1:24" x14ac:dyDescent="0.25">
      <c r="A14" s="300" t="s">
        <v>394</v>
      </c>
      <c r="B14" s="304">
        <v>4559</v>
      </c>
      <c r="C14" s="305"/>
      <c r="D14" s="308" t="s">
        <v>51</v>
      </c>
      <c r="E14" s="309" t="s">
        <v>240</v>
      </c>
      <c r="F14" s="305"/>
      <c r="G14" s="305"/>
      <c r="H14" s="481" t="s">
        <v>344</v>
      </c>
      <c r="I14" s="482">
        <v>2</v>
      </c>
      <c r="J14" s="483" t="s">
        <v>152</v>
      </c>
      <c r="K14" s="305"/>
      <c r="L14" s="496"/>
      <c r="M14" s="305"/>
      <c r="N14" s="305"/>
      <c r="O14" s="300" t="s">
        <v>331</v>
      </c>
      <c r="P14" s="302">
        <v>70</v>
      </c>
      <c r="Q14" s="305"/>
      <c r="R14" s="305"/>
      <c r="S14" s="305"/>
      <c r="T14" s="305"/>
      <c r="U14" s="305"/>
      <c r="V14" s="305"/>
      <c r="W14" s="305"/>
      <c r="X14" s="305"/>
    </row>
    <row r="15" spans="1:24" x14ac:dyDescent="0.25">
      <c r="A15" s="300" t="s">
        <v>268</v>
      </c>
      <c r="B15" s="304">
        <v>67581</v>
      </c>
      <c r="C15" s="305"/>
      <c r="D15" s="300" t="s">
        <v>381</v>
      </c>
      <c r="E15" s="302">
        <v>43126</v>
      </c>
      <c r="F15" s="305"/>
      <c r="G15" s="305"/>
      <c r="H15" s="484" t="s">
        <v>345</v>
      </c>
      <c r="I15" s="485">
        <v>3</v>
      </c>
      <c r="J15" s="486" t="s">
        <v>152</v>
      </c>
      <c r="K15" s="305"/>
      <c r="L15" s="497" t="s">
        <v>130</v>
      </c>
      <c r="M15" s="302">
        <v>134</v>
      </c>
      <c r="N15" s="305"/>
      <c r="O15" s="300" t="s">
        <v>332</v>
      </c>
      <c r="P15" s="302">
        <v>75</v>
      </c>
      <c r="Q15" s="305"/>
      <c r="R15" s="305"/>
      <c r="S15" s="305"/>
      <c r="T15" s="305"/>
      <c r="U15" s="305"/>
      <c r="V15" s="305"/>
      <c r="W15" s="305"/>
      <c r="X15" s="305"/>
    </row>
    <row r="16" spans="1:24" x14ac:dyDescent="0.25">
      <c r="A16" s="300" t="s">
        <v>395</v>
      </c>
      <c r="B16" s="304">
        <v>2591</v>
      </c>
      <c r="C16" s="305"/>
      <c r="D16" s="300" t="s">
        <v>382</v>
      </c>
      <c r="E16" s="302">
        <v>21917</v>
      </c>
      <c r="F16" s="305"/>
      <c r="G16" s="305"/>
      <c r="H16" s="481" t="s">
        <v>346</v>
      </c>
      <c r="I16" s="482">
        <v>3</v>
      </c>
      <c r="J16" s="483" t="s">
        <v>152</v>
      </c>
      <c r="K16" s="305"/>
      <c r="L16" s="497" t="s">
        <v>131</v>
      </c>
      <c r="M16" s="302">
        <v>150</v>
      </c>
      <c r="N16" s="305"/>
      <c r="O16" s="300" t="s">
        <v>333</v>
      </c>
      <c r="P16" s="302">
        <v>78</v>
      </c>
      <c r="Q16" s="305"/>
      <c r="R16" s="305"/>
      <c r="S16" s="305"/>
      <c r="T16" s="305"/>
      <c r="U16" s="305"/>
      <c r="V16" s="305"/>
      <c r="W16" s="305"/>
      <c r="X16" s="305"/>
    </row>
    <row r="17" spans="1:24" x14ac:dyDescent="0.25">
      <c r="A17" s="300" t="s">
        <v>274</v>
      </c>
      <c r="B17" s="304">
        <v>5967</v>
      </c>
      <c r="C17" s="305"/>
      <c r="D17" s="300" t="s">
        <v>382</v>
      </c>
      <c r="E17" s="302">
        <v>21917</v>
      </c>
      <c r="F17" s="305"/>
      <c r="G17" s="305"/>
      <c r="H17" s="484" t="s">
        <v>347</v>
      </c>
      <c r="I17" s="485">
        <v>4</v>
      </c>
      <c r="J17" s="486" t="s">
        <v>152</v>
      </c>
      <c r="K17" s="305"/>
      <c r="L17" s="497" t="s">
        <v>132</v>
      </c>
      <c r="M17" s="302">
        <v>170</v>
      </c>
      <c r="N17" s="305"/>
      <c r="O17" s="300" t="s">
        <v>334</v>
      </c>
      <c r="P17" s="302">
        <v>80</v>
      </c>
      <c r="Q17" s="305"/>
      <c r="R17" s="305"/>
      <c r="S17" s="305"/>
      <c r="T17" s="305"/>
      <c r="U17" s="305"/>
      <c r="V17" s="305"/>
      <c r="W17" s="305"/>
      <c r="X17" s="305"/>
    </row>
    <row r="18" spans="1:24" x14ac:dyDescent="0.25">
      <c r="A18" s="300" t="s">
        <v>277</v>
      </c>
      <c r="B18" s="304">
        <v>17914</v>
      </c>
      <c r="C18" s="305"/>
      <c r="D18" s="300" t="s">
        <v>250</v>
      </c>
      <c r="E18" s="302">
        <v>20713</v>
      </c>
      <c r="F18" s="305"/>
      <c r="G18" s="305"/>
      <c r="H18" s="481" t="s">
        <v>348</v>
      </c>
      <c r="I18" s="482">
        <v>4</v>
      </c>
      <c r="J18" s="483" t="s">
        <v>152</v>
      </c>
      <c r="K18" s="305"/>
      <c r="L18" s="496"/>
      <c r="M18" s="305"/>
      <c r="N18" s="305"/>
      <c r="O18" s="305"/>
      <c r="P18" s="305"/>
      <c r="Q18" s="305"/>
      <c r="R18" s="305"/>
      <c r="S18" s="305"/>
      <c r="T18" s="305"/>
      <c r="U18" s="305"/>
      <c r="V18" s="305"/>
      <c r="W18" s="305"/>
      <c r="X18" s="305"/>
    </row>
    <row r="19" spans="1:24" x14ac:dyDescent="0.25">
      <c r="A19" s="300" t="s">
        <v>397</v>
      </c>
      <c r="B19" s="304">
        <v>2112</v>
      </c>
      <c r="C19" s="305"/>
      <c r="D19" s="300" t="s">
        <v>380</v>
      </c>
      <c r="E19" s="302">
        <v>28857</v>
      </c>
      <c r="F19" s="305"/>
      <c r="G19" s="305"/>
      <c r="H19" s="484" t="s">
        <v>349</v>
      </c>
      <c r="I19" s="485">
        <v>5</v>
      </c>
      <c r="J19" s="486" t="s">
        <v>152</v>
      </c>
      <c r="K19" s="305"/>
      <c r="L19" s="497" t="s">
        <v>120</v>
      </c>
      <c r="M19" s="302">
        <v>100</v>
      </c>
      <c r="N19" s="305"/>
      <c r="O19" s="300" t="s">
        <v>133</v>
      </c>
      <c r="P19" s="302">
        <v>35</v>
      </c>
      <c r="Q19" s="305"/>
      <c r="R19" s="305"/>
      <c r="S19" s="305"/>
      <c r="T19" s="305"/>
      <c r="U19" s="305"/>
      <c r="V19" s="305"/>
      <c r="W19" s="305"/>
      <c r="X19" s="305"/>
    </row>
    <row r="20" spans="1:24" x14ac:dyDescent="0.25">
      <c r="A20" s="300" t="s">
        <v>398</v>
      </c>
      <c r="B20" s="304">
        <v>972</v>
      </c>
      <c r="C20" s="305"/>
      <c r="D20" s="300" t="s">
        <v>383</v>
      </c>
      <c r="E20" s="302">
        <v>30026</v>
      </c>
      <c r="F20" s="305"/>
      <c r="G20" s="305"/>
      <c r="H20" s="481" t="s">
        <v>350</v>
      </c>
      <c r="I20" s="482">
        <v>7</v>
      </c>
      <c r="J20" s="483" t="s">
        <v>152</v>
      </c>
      <c r="K20" s="305"/>
      <c r="L20" s="497" t="s">
        <v>121</v>
      </c>
      <c r="M20" s="302">
        <v>121</v>
      </c>
      <c r="N20" s="305"/>
      <c r="O20" s="300" t="s">
        <v>134</v>
      </c>
      <c r="P20" s="302">
        <v>40</v>
      </c>
      <c r="Q20" s="305"/>
      <c r="R20" s="305"/>
      <c r="S20" s="305"/>
      <c r="T20" s="305"/>
      <c r="U20" s="305"/>
      <c r="V20" s="305"/>
      <c r="W20" s="305"/>
      <c r="X20" s="305"/>
    </row>
    <row r="21" spans="1:24" x14ac:dyDescent="0.25">
      <c r="A21" s="300" t="s">
        <v>399</v>
      </c>
      <c r="B21" s="304">
        <v>1481</v>
      </c>
      <c r="C21" s="305"/>
      <c r="D21" s="300" t="s">
        <v>384</v>
      </c>
      <c r="E21" s="302">
        <v>19346</v>
      </c>
      <c r="F21" s="305"/>
      <c r="G21" s="305"/>
      <c r="H21" s="484" t="s">
        <v>351</v>
      </c>
      <c r="I21" s="485">
        <v>35</v>
      </c>
      <c r="J21" s="486" t="s">
        <v>152</v>
      </c>
      <c r="K21" s="305"/>
      <c r="L21" s="497" t="s">
        <v>122</v>
      </c>
      <c r="M21" s="302">
        <v>149</v>
      </c>
      <c r="N21" s="305"/>
      <c r="O21" s="300" t="s">
        <v>135</v>
      </c>
      <c r="P21" s="302">
        <v>47</v>
      </c>
      <c r="Q21" s="305"/>
      <c r="R21" s="305"/>
      <c r="S21" s="305"/>
      <c r="T21" s="305"/>
      <c r="U21" s="305"/>
      <c r="V21" s="305"/>
      <c r="W21" s="305"/>
      <c r="X21" s="305"/>
    </row>
    <row r="22" spans="1:24" x14ac:dyDescent="0.25">
      <c r="A22" s="305"/>
      <c r="B22" s="305"/>
      <c r="C22" s="305"/>
      <c r="D22" s="305"/>
      <c r="E22" s="305"/>
      <c r="F22" s="305"/>
      <c r="G22" s="305"/>
      <c r="H22" s="481" t="s">
        <v>352</v>
      </c>
      <c r="I22" s="482">
        <v>80</v>
      </c>
      <c r="J22" s="483" t="s">
        <v>152</v>
      </c>
      <c r="K22" s="305"/>
      <c r="L22" s="497" t="s">
        <v>123</v>
      </c>
      <c r="M22" s="302">
        <v>178</v>
      </c>
      <c r="N22" s="305"/>
      <c r="O22" s="300" t="s">
        <v>136</v>
      </c>
      <c r="P22" s="302">
        <v>51</v>
      </c>
      <c r="Q22" s="305"/>
      <c r="R22" s="305"/>
      <c r="S22" s="305"/>
      <c r="T22" s="305"/>
      <c r="U22" s="305"/>
      <c r="V22" s="305"/>
      <c r="W22" s="305"/>
      <c r="X22" s="305"/>
    </row>
    <row r="23" spans="1:24" ht="19.5" x14ac:dyDescent="0.35">
      <c r="A23" s="305"/>
      <c r="B23" s="305"/>
      <c r="C23" s="305"/>
      <c r="D23" s="309" t="s">
        <v>241</v>
      </c>
      <c r="E23" s="309" t="s">
        <v>242</v>
      </c>
      <c r="F23" s="310" t="s">
        <v>48</v>
      </c>
      <c r="G23" s="305"/>
      <c r="H23" s="484" t="s">
        <v>353</v>
      </c>
      <c r="I23" s="485">
        <v>80</v>
      </c>
      <c r="J23" s="486" t="s">
        <v>152</v>
      </c>
      <c r="K23" s="305"/>
      <c r="L23" s="497" t="s">
        <v>124</v>
      </c>
      <c r="M23" s="302">
        <v>199</v>
      </c>
      <c r="N23" s="305"/>
      <c r="O23" s="300" t="s">
        <v>137</v>
      </c>
      <c r="P23" s="302">
        <v>57</v>
      </c>
      <c r="Q23" s="305"/>
      <c r="R23" s="305"/>
      <c r="S23" s="305"/>
      <c r="T23" s="305"/>
      <c r="U23" s="305"/>
      <c r="V23" s="305"/>
      <c r="W23" s="305"/>
      <c r="X23" s="305"/>
    </row>
    <row r="24" spans="1:24" x14ac:dyDescent="0.25">
      <c r="A24" s="305"/>
      <c r="B24" s="305"/>
      <c r="C24" s="305"/>
      <c r="D24" s="493" t="s">
        <v>404</v>
      </c>
      <c r="E24" s="302">
        <v>0.21</v>
      </c>
      <c r="F24" s="302">
        <v>14.03</v>
      </c>
      <c r="G24" s="305"/>
      <c r="H24" s="481" t="s">
        <v>162</v>
      </c>
      <c r="I24" s="482">
        <v>15</v>
      </c>
      <c r="J24" s="483" t="s">
        <v>152</v>
      </c>
      <c r="K24" s="305"/>
      <c r="L24" s="497" t="s">
        <v>125</v>
      </c>
      <c r="M24" s="302">
        <v>232</v>
      </c>
      <c r="N24" s="305"/>
      <c r="O24" s="300" t="s">
        <v>138</v>
      </c>
      <c r="P24" s="302">
        <v>66</v>
      </c>
      <c r="Q24" s="305"/>
      <c r="R24" s="305"/>
      <c r="S24" s="305"/>
      <c r="T24" s="305"/>
      <c r="U24" s="305"/>
      <c r="V24" s="305"/>
      <c r="W24" s="305"/>
      <c r="X24" s="305"/>
    </row>
    <row r="25" spans="1:24" x14ac:dyDescent="0.25">
      <c r="A25" s="308" t="s">
        <v>53</v>
      </c>
      <c r="B25" s="309" t="s">
        <v>240</v>
      </c>
      <c r="C25" s="305"/>
      <c r="D25" s="494" t="s">
        <v>405</v>
      </c>
      <c r="E25" s="302">
        <v>0.18</v>
      </c>
      <c r="F25" s="302">
        <v>11.8</v>
      </c>
      <c r="G25" s="305"/>
      <c r="H25" s="484" t="s">
        <v>354</v>
      </c>
      <c r="I25" s="485">
        <v>15</v>
      </c>
      <c r="J25" s="486" t="s">
        <v>152</v>
      </c>
      <c r="K25" s="305"/>
      <c r="L25" s="497" t="s">
        <v>126</v>
      </c>
      <c r="M25" s="302">
        <v>246</v>
      </c>
      <c r="N25" s="305"/>
      <c r="O25" s="300" t="s">
        <v>139</v>
      </c>
      <c r="P25" s="302">
        <v>69</v>
      </c>
      <c r="Q25" s="305"/>
      <c r="R25" s="305"/>
      <c r="S25" s="305"/>
      <c r="T25" s="305"/>
      <c r="U25" s="305"/>
      <c r="V25" s="305"/>
      <c r="W25" s="305"/>
      <c r="X25" s="305"/>
    </row>
    <row r="26" spans="1:24" x14ac:dyDescent="0.25">
      <c r="A26" s="300" t="s">
        <v>275</v>
      </c>
      <c r="B26" s="304">
        <v>18098</v>
      </c>
      <c r="C26" s="305"/>
      <c r="D26" s="493" t="s">
        <v>406</v>
      </c>
      <c r="E26" s="302">
        <v>0.15</v>
      </c>
      <c r="F26" s="302">
        <v>9.66</v>
      </c>
      <c r="G26" s="305"/>
      <c r="H26" s="481" t="s">
        <v>272</v>
      </c>
      <c r="I26" s="482">
        <v>15</v>
      </c>
      <c r="J26" s="483" t="s">
        <v>152</v>
      </c>
      <c r="K26" s="305"/>
      <c r="L26" s="497" t="s">
        <v>127</v>
      </c>
      <c r="M26" s="302">
        <v>270</v>
      </c>
      <c r="N26" s="305"/>
      <c r="O26" s="300" t="s">
        <v>301</v>
      </c>
      <c r="P26" s="302">
        <v>79</v>
      </c>
      <c r="Q26" s="305"/>
      <c r="R26" s="305"/>
      <c r="S26" s="305"/>
      <c r="T26" s="305"/>
      <c r="U26" s="305"/>
      <c r="V26" s="305"/>
      <c r="W26" s="305"/>
      <c r="X26" s="305"/>
    </row>
    <row r="27" spans="1:24" x14ac:dyDescent="0.25">
      <c r="A27" s="300" t="s">
        <v>285</v>
      </c>
      <c r="B27" s="304">
        <v>17775</v>
      </c>
      <c r="C27" s="305"/>
      <c r="D27" s="493" t="s">
        <v>408</v>
      </c>
      <c r="E27" s="302">
        <v>0.27</v>
      </c>
      <c r="F27" s="302">
        <v>13.9</v>
      </c>
      <c r="G27" s="305"/>
      <c r="H27" s="484" t="s">
        <v>355</v>
      </c>
      <c r="I27" s="485">
        <v>19</v>
      </c>
      <c r="J27" s="486" t="s">
        <v>152</v>
      </c>
      <c r="K27" s="305"/>
      <c r="L27" s="497" t="s">
        <v>128</v>
      </c>
      <c r="M27" s="302">
        <v>296</v>
      </c>
      <c r="N27" s="305"/>
      <c r="O27" s="300" t="s">
        <v>304</v>
      </c>
      <c r="P27" s="302">
        <v>84</v>
      </c>
      <c r="Q27" s="305"/>
      <c r="R27" s="305"/>
      <c r="S27" s="305"/>
      <c r="T27" s="305"/>
      <c r="U27" s="305"/>
      <c r="V27" s="305"/>
      <c r="W27" s="305"/>
      <c r="X27" s="305"/>
    </row>
    <row r="28" spans="1:24" x14ac:dyDescent="0.25">
      <c r="A28" s="300" t="s">
        <v>400</v>
      </c>
      <c r="B28" s="304">
        <v>17405</v>
      </c>
      <c r="C28" s="305"/>
      <c r="D28" s="494" t="s">
        <v>409</v>
      </c>
      <c r="E28" s="302">
        <v>0.2</v>
      </c>
      <c r="F28" s="302">
        <v>13.13</v>
      </c>
      <c r="G28" s="305"/>
      <c r="H28" s="481" t="s">
        <v>308</v>
      </c>
      <c r="I28" s="482">
        <v>24</v>
      </c>
      <c r="J28" s="483" t="s">
        <v>152</v>
      </c>
      <c r="K28" s="305"/>
      <c r="L28" s="497" t="s">
        <v>129</v>
      </c>
      <c r="M28" s="302">
        <v>294</v>
      </c>
      <c r="N28" s="305"/>
      <c r="O28" s="300" t="s">
        <v>306</v>
      </c>
      <c r="P28" s="302">
        <v>98</v>
      </c>
      <c r="Q28" s="305"/>
      <c r="R28" s="305"/>
      <c r="S28" s="305"/>
      <c r="T28" s="305"/>
      <c r="U28" s="305"/>
      <c r="V28" s="305"/>
      <c r="W28" s="305"/>
      <c r="X28" s="305"/>
    </row>
    <row r="29" spans="1:24" x14ac:dyDescent="0.25">
      <c r="A29" s="300" t="s">
        <v>265</v>
      </c>
      <c r="B29" s="304">
        <v>15746</v>
      </c>
      <c r="C29" s="305"/>
      <c r="D29" s="494" t="s">
        <v>410</v>
      </c>
      <c r="E29" s="302">
        <v>0.25</v>
      </c>
      <c r="F29" s="302">
        <v>11.2</v>
      </c>
      <c r="G29" s="305"/>
      <c r="H29" s="484" t="s">
        <v>311</v>
      </c>
      <c r="I29" s="485">
        <v>123</v>
      </c>
      <c r="J29" s="486" t="s">
        <v>152</v>
      </c>
      <c r="K29" s="305"/>
      <c r="L29" s="496"/>
      <c r="M29" s="305"/>
      <c r="N29" s="305"/>
      <c r="O29" s="300" t="s">
        <v>309</v>
      </c>
      <c r="P29" s="302">
        <v>119</v>
      </c>
      <c r="Q29" s="305"/>
      <c r="R29" s="305"/>
      <c r="S29" s="305"/>
      <c r="T29" s="305"/>
      <c r="U29" s="305"/>
      <c r="V29" s="305"/>
      <c r="W29" s="305"/>
      <c r="X29" s="305"/>
    </row>
    <row r="30" spans="1:24" x14ac:dyDescent="0.25">
      <c r="A30" s="300" t="s">
        <v>280</v>
      </c>
      <c r="B30" s="304">
        <v>16681</v>
      </c>
      <c r="C30" s="305"/>
      <c r="D30" s="494" t="s">
        <v>411</v>
      </c>
      <c r="E30" s="302">
        <v>0.32</v>
      </c>
      <c r="F30" s="302">
        <v>7.83</v>
      </c>
      <c r="G30" s="305"/>
      <c r="H30" s="481" t="s">
        <v>356</v>
      </c>
      <c r="I30" s="482">
        <v>18</v>
      </c>
      <c r="J30" s="483" t="s">
        <v>152</v>
      </c>
      <c r="K30" s="305"/>
      <c r="L30" s="497" t="s">
        <v>263</v>
      </c>
      <c r="M30" s="302">
        <v>37</v>
      </c>
      <c r="N30" s="305"/>
      <c r="O30" s="300" t="s">
        <v>312</v>
      </c>
      <c r="P30" s="302">
        <v>141</v>
      </c>
      <c r="Q30" s="305"/>
      <c r="R30" s="305"/>
      <c r="S30" s="305"/>
      <c r="T30" s="305"/>
      <c r="U30" s="305"/>
      <c r="V30" s="305"/>
      <c r="W30" s="305"/>
      <c r="X30" s="305"/>
    </row>
    <row r="31" spans="1:24" ht="18" customHeight="1" x14ac:dyDescent="0.25">
      <c r="A31" s="300" t="s">
        <v>262</v>
      </c>
      <c r="B31" s="304">
        <v>13069</v>
      </c>
      <c r="C31" s="305"/>
      <c r="D31" s="494" t="s">
        <v>412</v>
      </c>
      <c r="E31" s="302">
        <v>0.32</v>
      </c>
      <c r="F31" s="302">
        <v>11.26</v>
      </c>
      <c r="G31" s="305"/>
      <c r="H31" s="484" t="s">
        <v>357</v>
      </c>
      <c r="I31" s="485">
        <v>110</v>
      </c>
      <c r="J31" s="486" t="s">
        <v>152</v>
      </c>
      <c r="K31" s="305"/>
      <c r="L31" s="497" t="s">
        <v>335</v>
      </c>
      <c r="M31" s="302">
        <v>0</v>
      </c>
      <c r="N31" s="305"/>
      <c r="O31" s="300" t="s">
        <v>314</v>
      </c>
      <c r="P31" s="302">
        <v>163</v>
      </c>
      <c r="Q31" s="305"/>
      <c r="R31" s="305"/>
      <c r="S31" s="305"/>
      <c r="T31" s="305"/>
      <c r="U31" s="305"/>
      <c r="V31" s="305"/>
      <c r="W31" s="305"/>
      <c r="X31" s="305"/>
    </row>
    <row r="32" spans="1:24" x14ac:dyDescent="0.25">
      <c r="A32" s="300" t="s">
        <v>287</v>
      </c>
      <c r="B32" s="304">
        <v>13324</v>
      </c>
      <c r="C32" s="305"/>
      <c r="D32" s="494" t="s">
        <v>413</v>
      </c>
      <c r="E32" s="302">
        <v>0.44</v>
      </c>
      <c r="F32" s="302">
        <v>7.23</v>
      </c>
      <c r="G32" s="305"/>
      <c r="H32" s="481" t="s">
        <v>358</v>
      </c>
      <c r="I32" s="482">
        <v>25</v>
      </c>
      <c r="J32" s="483" t="s">
        <v>152</v>
      </c>
      <c r="K32" s="305"/>
      <c r="L32" s="496"/>
      <c r="M32" s="305"/>
      <c r="N32" s="305"/>
      <c r="O32" s="300" t="s">
        <v>316</v>
      </c>
      <c r="P32" s="302">
        <v>186</v>
      </c>
      <c r="Q32" s="305"/>
      <c r="R32" s="305"/>
      <c r="S32" s="305"/>
      <c r="T32" s="305"/>
      <c r="U32" s="305"/>
      <c r="V32" s="305"/>
      <c r="W32" s="305"/>
      <c r="X32" s="305"/>
    </row>
    <row r="33" spans="1:24" x14ac:dyDescent="0.25">
      <c r="A33" s="300" t="s">
        <v>283</v>
      </c>
      <c r="B33" s="304">
        <v>9331</v>
      </c>
      <c r="C33" s="305"/>
      <c r="D33" s="494" t="s">
        <v>414</v>
      </c>
      <c r="E33" s="302">
        <v>0.64</v>
      </c>
      <c r="F33" s="302">
        <v>12.33</v>
      </c>
      <c r="G33" s="305"/>
      <c r="H33" s="484" t="s">
        <v>359</v>
      </c>
      <c r="I33" s="485">
        <v>7</v>
      </c>
      <c r="J33" s="486" t="s">
        <v>152</v>
      </c>
      <c r="K33" s="305"/>
      <c r="L33" s="496"/>
      <c r="M33" s="305"/>
      <c r="N33" s="305"/>
      <c r="O33" s="300" t="s">
        <v>318</v>
      </c>
      <c r="P33" s="302">
        <v>167</v>
      </c>
      <c r="Q33" s="305"/>
      <c r="R33" s="305"/>
      <c r="S33" s="305"/>
      <c r="T33" s="305"/>
      <c r="U33" s="305"/>
      <c r="V33" s="305"/>
      <c r="W33" s="305"/>
      <c r="X33" s="305"/>
    </row>
    <row r="34" spans="1:24" x14ac:dyDescent="0.25">
      <c r="A34" s="300" t="s">
        <v>260</v>
      </c>
      <c r="B34" s="304">
        <v>11373</v>
      </c>
      <c r="C34" s="305"/>
      <c r="D34" s="305"/>
      <c r="E34" s="305"/>
      <c r="F34" s="305"/>
      <c r="G34" s="305"/>
      <c r="H34" s="481" t="s">
        <v>360</v>
      </c>
      <c r="I34" s="482">
        <v>20</v>
      </c>
      <c r="J34" s="483" t="s">
        <v>152</v>
      </c>
      <c r="K34" s="305"/>
      <c r="L34" s="496"/>
      <c r="M34" s="305"/>
      <c r="N34" s="305"/>
      <c r="O34" s="300" t="s">
        <v>320</v>
      </c>
      <c r="P34" s="302">
        <v>141</v>
      </c>
      <c r="Q34" s="305"/>
      <c r="R34" s="305"/>
      <c r="S34" s="305"/>
      <c r="T34" s="305"/>
      <c r="U34" s="305"/>
      <c r="V34" s="305"/>
      <c r="W34" s="305"/>
      <c r="X34" s="305"/>
    </row>
    <row r="35" spans="1:24" x14ac:dyDescent="0.25">
      <c r="A35" s="300" t="s">
        <v>256</v>
      </c>
      <c r="B35" s="304">
        <v>15040</v>
      </c>
      <c r="C35" s="305"/>
      <c r="D35" s="305"/>
      <c r="E35" s="305"/>
      <c r="F35" s="305"/>
      <c r="G35" s="305"/>
      <c r="H35" s="484" t="s">
        <v>361</v>
      </c>
      <c r="I35" s="485">
        <v>5</v>
      </c>
      <c r="J35" s="486" t="s">
        <v>152</v>
      </c>
      <c r="K35" s="305"/>
      <c r="L35" s="496"/>
      <c r="M35" s="305"/>
      <c r="N35" s="305"/>
      <c r="O35" s="305"/>
      <c r="P35" s="305"/>
      <c r="Q35" s="305"/>
      <c r="R35" s="305"/>
      <c r="S35" s="305"/>
      <c r="T35" s="305"/>
      <c r="U35" s="305"/>
      <c r="V35" s="305"/>
      <c r="W35" s="305"/>
      <c r="X35" s="305"/>
    </row>
    <row r="36" spans="1:24" x14ac:dyDescent="0.25">
      <c r="A36" s="300" t="s">
        <v>401</v>
      </c>
      <c r="B36" s="304">
        <v>25541</v>
      </c>
      <c r="C36" s="305"/>
      <c r="D36" s="305"/>
      <c r="E36" s="305"/>
      <c r="F36" s="305"/>
      <c r="G36" s="305"/>
      <c r="H36" s="481" t="s">
        <v>362</v>
      </c>
      <c r="I36" s="482">
        <v>14</v>
      </c>
      <c r="J36" s="483" t="s">
        <v>152</v>
      </c>
      <c r="K36" s="305"/>
      <c r="L36" s="496"/>
      <c r="M36" s="305"/>
      <c r="N36" s="305"/>
      <c r="O36" s="305"/>
      <c r="P36" s="305"/>
      <c r="Q36" s="305"/>
      <c r="R36" s="305"/>
      <c r="S36" s="305"/>
      <c r="T36" s="305"/>
      <c r="U36" s="305"/>
      <c r="V36" s="305"/>
      <c r="W36" s="305"/>
      <c r="X36" s="305"/>
    </row>
    <row r="37" spans="1:24" x14ac:dyDescent="0.25">
      <c r="A37" s="300" t="s">
        <v>159</v>
      </c>
      <c r="B37" s="304">
        <v>57346</v>
      </c>
      <c r="C37" s="305"/>
      <c r="D37" s="305"/>
      <c r="E37" s="305"/>
      <c r="F37" s="305"/>
      <c r="G37" s="305"/>
      <c r="H37" s="484" t="s">
        <v>363</v>
      </c>
      <c r="I37" s="485">
        <v>13</v>
      </c>
      <c r="J37" s="486" t="s">
        <v>152</v>
      </c>
      <c r="K37" s="305"/>
      <c r="L37" s="496"/>
      <c r="M37" s="305"/>
      <c r="N37" s="305"/>
      <c r="O37" s="305"/>
      <c r="P37" s="305"/>
      <c r="Q37" s="305"/>
      <c r="R37" s="305"/>
      <c r="S37" s="305"/>
      <c r="T37" s="305"/>
      <c r="U37" s="305"/>
      <c r="V37" s="305"/>
      <c r="W37" s="305"/>
      <c r="X37" s="305"/>
    </row>
    <row r="38" spans="1:24" x14ac:dyDescent="0.25">
      <c r="A38" s="300" t="s">
        <v>271</v>
      </c>
      <c r="B38" s="304">
        <v>6283</v>
      </c>
      <c r="C38" s="305"/>
      <c r="D38" s="305"/>
      <c r="E38" s="305"/>
      <c r="F38" s="305"/>
      <c r="G38" s="305"/>
      <c r="H38" s="481" t="s">
        <v>297</v>
      </c>
      <c r="I38" s="482">
        <v>8</v>
      </c>
      <c r="J38" s="483" t="s">
        <v>152</v>
      </c>
      <c r="K38" s="305"/>
      <c r="L38" s="496"/>
      <c r="M38" s="305"/>
      <c r="N38" s="305"/>
      <c r="O38" s="305"/>
      <c r="P38" s="305"/>
      <c r="Q38" s="305"/>
      <c r="R38" s="305"/>
      <c r="S38" s="305"/>
      <c r="T38" s="305"/>
      <c r="U38" s="305"/>
      <c r="V38" s="305"/>
      <c r="W38" s="305"/>
      <c r="X38" s="305"/>
    </row>
    <row r="39" spans="1:24" x14ac:dyDescent="0.25">
      <c r="A39" s="300" t="s">
        <v>402</v>
      </c>
      <c r="B39" s="304">
        <v>6494</v>
      </c>
      <c r="C39" s="305"/>
      <c r="D39" s="305"/>
      <c r="E39" s="305"/>
      <c r="F39" s="305"/>
      <c r="G39" s="305"/>
      <c r="H39" s="484" t="s">
        <v>163</v>
      </c>
      <c r="I39" s="485">
        <v>13</v>
      </c>
      <c r="J39" s="486" t="s">
        <v>152</v>
      </c>
      <c r="K39" s="305"/>
      <c r="L39" s="496"/>
      <c r="M39" s="305"/>
      <c r="N39" s="305"/>
      <c r="O39" s="305"/>
      <c r="P39" s="305"/>
      <c r="Q39" s="305"/>
      <c r="R39" s="305"/>
      <c r="S39" s="305"/>
      <c r="T39" s="305"/>
      <c r="U39" s="305"/>
      <c r="V39" s="305"/>
      <c r="W39" s="305"/>
      <c r="X39" s="305"/>
    </row>
    <row r="40" spans="1:24" x14ac:dyDescent="0.25">
      <c r="A40" s="300" t="s">
        <v>403</v>
      </c>
      <c r="B40" s="304">
        <v>16897</v>
      </c>
      <c r="C40" s="305"/>
      <c r="D40" s="305"/>
      <c r="E40" s="305"/>
      <c r="F40" s="305"/>
      <c r="G40" s="305"/>
      <c r="H40" s="481" t="s">
        <v>300</v>
      </c>
      <c r="I40" s="482">
        <v>13</v>
      </c>
      <c r="J40" s="483" t="s">
        <v>152</v>
      </c>
      <c r="K40" s="305"/>
      <c r="L40" s="496"/>
      <c r="M40" s="305"/>
      <c r="N40" s="305"/>
      <c r="O40" s="305"/>
      <c r="P40" s="305"/>
      <c r="Q40" s="305"/>
      <c r="R40" s="305"/>
      <c r="S40" s="305"/>
      <c r="T40" s="305"/>
      <c r="U40" s="305"/>
      <c r="V40" s="305"/>
      <c r="W40" s="305"/>
      <c r="X40" s="305"/>
    </row>
    <row r="41" spans="1:24" x14ac:dyDescent="0.25">
      <c r="A41" s="300" t="s">
        <v>269</v>
      </c>
      <c r="B41" s="304">
        <v>12387</v>
      </c>
      <c r="C41" s="305"/>
      <c r="D41" s="305"/>
      <c r="E41" s="305"/>
      <c r="F41" s="305"/>
      <c r="G41" s="305"/>
      <c r="H41" s="484" t="s">
        <v>303</v>
      </c>
      <c r="I41" s="485">
        <v>17</v>
      </c>
      <c r="J41" s="486" t="s">
        <v>152</v>
      </c>
      <c r="K41" s="305"/>
      <c r="L41" s="496"/>
      <c r="M41" s="305"/>
      <c r="N41" s="305"/>
      <c r="O41" s="305"/>
      <c r="P41" s="305"/>
      <c r="Q41" s="305"/>
      <c r="R41" s="305"/>
      <c r="S41" s="305"/>
      <c r="T41" s="305"/>
      <c r="U41" s="305"/>
      <c r="V41" s="305"/>
      <c r="W41" s="305"/>
      <c r="X41" s="305"/>
    </row>
    <row r="42" spans="1:24" x14ac:dyDescent="0.25">
      <c r="A42" s="300" t="s">
        <v>289</v>
      </c>
      <c r="B42" s="304">
        <v>11341</v>
      </c>
      <c r="C42" s="305"/>
      <c r="D42" s="305"/>
      <c r="E42" s="305"/>
      <c r="F42" s="305"/>
      <c r="G42" s="305"/>
      <c r="H42" s="481" t="s">
        <v>364</v>
      </c>
      <c r="I42" s="482">
        <v>13</v>
      </c>
      <c r="J42" s="483" t="s">
        <v>152</v>
      </c>
      <c r="K42" s="305"/>
      <c r="L42" s="496"/>
      <c r="M42" s="305"/>
      <c r="N42" s="305"/>
      <c r="O42" s="305"/>
      <c r="P42" s="305"/>
      <c r="Q42" s="305"/>
      <c r="R42" s="305"/>
      <c r="S42" s="305"/>
      <c r="T42" s="305"/>
      <c r="U42" s="305"/>
      <c r="V42" s="305"/>
      <c r="W42" s="305"/>
      <c r="X42" s="305"/>
    </row>
    <row r="43" spans="1:24" x14ac:dyDescent="0.25">
      <c r="A43" s="305"/>
      <c r="B43" s="305"/>
      <c r="C43" s="305"/>
      <c r="D43" s="305"/>
      <c r="E43" s="305"/>
      <c r="F43" s="305"/>
      <c r="G43" s="305"/>
      <c r="H43" s="484" t="s">
        <v>365</v>
      </c>
      <c r="I43" s="485">
        <v>2</v>
      </c>
      <c r="J43" s="486" t="s">
        <v>152</v>
      </c>
      <c r="K43" s="305"/>
      <c r="L43" s="496"/>
      <c r="M43" s="305"/>
      <c r="N43" s="305"/>
      <c r="O43" s="305"/>
      <c r="P43" s="305"/>
      <c r="Q43" s="305"/>
      <c r="R43" s="305"/>
      <c r="S43" s="305"/>
      <c r="T43" s="305"/>
      <c r="U43" s="305"/>
      <c r="V43" s="305"/>
      <c r="W43" s="305"/>
      <c r="X43" s="305"/>
    </row>
    <row r="44" spans="1:24" x14ac:dyDescent="0.25">
      <c r="A44" s="305"/>
      <c r="B44" s="305"/>
      <c r="C44" s="305"/>
      <c r="D44" s="305"/>
      <c r="E44" s="305"/>
      <c r="F44" s="305"/>
      <c r="G44" s="305"/>
      <c r="H44" s="481" t="s">
        <v>366</v>
      </c>
      <c r="I44" s="482">
        <v>5</v>
      </c>
      <c r="J44" s="483" t="s">
        <v>152</v>
      </c>
      <c r="K44" s="305"/>
      <c r="L44" s="496"/>
      <c r="M44" s="305"/>
      <c r="N44" s="305"/>
      <c r="O44" s="305"/>
      <c r="P44" s="305"/>
      <c r="Q44" s="305"/>
      <c r="R44" s="305"/>
      <c r="S44" s="305"/>
      <c r="T44" s="305"/>
      <c r="U44" s="305"/>
      <c r="V44" s="305"/>
      <c r="W44" s="305"/>
      <c r="X44" s="305"/>
    </row>
    <row r="45" spans="1:24" x14ac:dyDescent="0.25">
      <c r="A45" s="305"/>
      <c r="B45" s="305"/>
      <c r="C45" s="305"/>
      <c r="D45" s="305"/>
      <c r="E45" s="305"/>
      <c r="F45" s="305"/>
      <c r="G45" s="305"/>
      <c r="H45" s="484" t="s">
        <v>367</v>
      </c>
      <c r="I45" s="485">
        <v>12</v>
      </c>
      <c r="J45" s="486" t="s">
        <v>152</v>
      </c>
      <c r="K45" s="305"/>
      <c r="L45" s="496"/>
      <c r="M45" s="305"/>
      <c r="N45" s="305"/>
      <c r="O45" s="305"/>
      <c r="P45" s="305"/>
      <c r="Q45" s="305"/>
      <c r="R45" s="305"/>
      <c r="S45" s="305"/>
      <c r="T45" s="305"/>
      <c r="U45" s="305"/>
      <c r="V45" s="305"/>
      <c r="W45" s="305"/>
      <c r="X45" s="305"/>
    </row>
    <row r="46" spans="1:24" x14ac:dyDescent="0.25">
      <c r="A46" s="305"/>
      <c r="B46" s="305"/>
      <c r="C46" s="305"/>
      <c r="D46" s="305"/>
      <c r="E46" s="305"/>
      <c r="F46" s="305"/>
      <c r="G46" s="305"/>
      <c r="H46" s="481" t="s">
        <v>368</v>
      </c>
      <c r="I46" s="482">
        <v>12</v>
      </c>
      <c r="J46" s="483" t="s">
        <v>152</v>
      </c>
      <c r="K46" s="305"/>
      <c r="L46" s="496"/>
      <c r="M46" s="305"/>
      <c r="N46" s="305"/>
      <c r="O46" s="305"/>
      <c r="P46" s="305"/>
      <c r="Q46" s="305"/>
      <c r="R46" s="305"/>
      <c r="S46" s="305"/>
      <c r="T46" s="305"/>
      <c r="U46" s="305"/>
      <c r="V46" s="305"/>
      <c r="W46" s="305"/>
      <c r="X46" s="305"/>
    </row>
    <row r="47" spans="1:24" x14ac:dyDescent="0.25">
      <c r="A47" s="305"/>
      <c r="B47" s="305"/>
      <c r="C47" s="305"/>
      <c r="D47" s="305"/>
      <c r="E47" s="305"/>
      <c r="F47" s="305"/>
      <c r="G47" s="305"/>
      <c r="H47" s="481" t="s">
        <v>369</v>
      </c>
      <c r="I47" s="482">
        <v>20</v>
      </c>
      <c r="J47" s="483" t="s">
        <v>152</v>
      </c>
      <c r="K47" s="305"/>
      <c r="L47" s="496"/>
      <c r="M47" s="305"/>
      <c r="N47" s="305"/>
      <c r="O47" s="305"/>
      <c r="P47" s="305"/>
      <c r="Q47" s="305"/>
      <c r="R47" s="305"/>
      <c r="S47" s="305"/>
      <c r="T47" s="305"/>
      <c r="U47" s="305"/>
      <c r="V47" s="305"/>
      <c r="W47" s="305"/>
      <c r="X47" s="305"/>
    </row>
    <row r="48" spans="1:24" x14ac:dyDescent="0.25">
      <c r="A48" s="305"/>
      <c r="B48" s="305"/>
      <c r="C48" s="305"/>
      <c r="D48" s="305"/>
      <c r="E48" s="305"/>
      <c r="F48" s="305"/>
      <c r="G48" s="305"/>
      <c r="H48" s="481" t="s">
        <v>370</v>
      </c>
      <c r="I48" s="482">
        <v>35</v>
      </c>
      <c r="J48" s="483" t="s">
        <v>152</v>
      </c>
      <c r="K48" s="305"/>
      <c r="L48" s="496"/>
      <c r="M48" s="305"/>
      <c r="N48" s="305"/>
      <c r="O48" s="305"/>
      <c r="P48" s="305"/>
      <c r="Q48" s="305"/>
      <c r="R48" s="305"/>
      <c r="S48" s="305"/>
      <c r="T48" s="305"/>
      <c r="U48" s="305"/>
      <c r="V48" s="305"/>
      <c r="W48" s="305"/>
      <c r="X48" s="305"/>
    </row>
    <row r="49" spans="1:24" x14ac:dyDescent="0.25">
      <c r="A49" s="305"/>
      <c r="B49" s="305"/>
      <c r="C49" s="305"/>
      <c r="D49" s="305"/>
      <c r="E49" s="305"/>
      <c r="F49" s="305"/>
      <c r="G49" s="305"/>
      <c r="H49" s="481" t="s">
        <v>371</v>
      </c>
      <c r="I49" s="482">
        <v>28</v>
      </c>
      <c r="J49" s="483" t="s">
        <v>152</v>
      </c>
      <c r="K49" s="305"/>
      <c r="L49" s="496"/>
      <c r="M49" s="305"/>
      <c r="N49" s="305"/>
      <c r="O49" s="305"/>
      <c r="P49" s="305"/>
      <c r="Q49" s="305"/>
      <c r="R49" s="305"/>
      <c r="S49" s="305"/>
      <c r="T49" s="305"/>
      <c r="U49" s="305"/>
      <c r="V49" s="305"/>
      <c r="W49" s="305"/>
      <c r="X49" s="305"/>
    </row>
    <row r="50" spans="1:24" x14ac:dyDescent="0.25">
      <c r="A50" s="305"/>
      <c r="B50" s="305"/>
      <c r="C50" s="305"/>
      <c r="D50" s="305"/>
      <c r="E50" s="305"/>
      <c r="F50" s="305"/>
      <c r="G50" s="305"/>
      <c r="H50" s="481" t="s">
        <v>372</v>
      </c>
      <c r="I50" s="482">
        <v>2</v>
      </c>
      <c r="J50" s="483" t="s">
        <v>152</v>
      </c>
      <c r="K50" s="305"/>
      <c r="L50" s="496"/>
      <c r="M50" s="305"/>
      <c r="N50" s="305"/>
      <c r="O50" s="305"/>
      <c r="P50" s="305"/>
      <c r="Q50" s="305"/>
      <c r="R50" s="305"/>
      <c r="S50" s="305"/>
      <c r="T50" s="305"/>
      <c r="U50" s="305"/>
      <c r="V50" s="305"/>
      <c r="W50" s="305"/>
      <c r="X50" s="305"/>
    </row>
    <row r="51" spans="1:24" x14ac:dyDescent="0.25">
      <c r="A51" s="305"/>
      <c r="B51" s="305"/>
      <c r="C51" s="305"/>
      <c r="D51" s="305"/>
      <c r="E51" s="305"/>
      <c r="F51" s="305"/>
      <c r="G51" s="305"/>
      <c r="H51" s="481" t="s">
        <v>373</v>
      </c>
      <c r="I51" s="482">
        <v>2</v>
      </c>
      <c r="J51" s="483" t="s">
        <v>152</v>
      </c>
      <c r="K51" s="305"/>
      <c r="L51" s="496"/>
      <c r="M51" s="305"/>
      <c r="N51" s="305"/>
      <c r="O51" s="305"/>
      <c r="P51" s="305"/>
      <c r="Q51" s="305"/>
      <c r="R51" s="305"/>
      <c r="S51" s="305"/>
      <c r="T51" s="305"/>
      <c r="U51" s="305"/>
      <c r="V51" s="305"/>
      <c r="W51" s="305"/>
      <c r="X51" s="305"/>
    </row>
    <row r="52" spans="1:24" x14ac:dyDescent="0.25">
      <c r="A52" s="305"/>
      <c r="B52" s="305"/>
      <c r="C52" s="305"/>
      <c r="D52" s="305"/>
      <c r="E52" s="305"/>
      <c r="F52" s="305"/>
      <c r="G52" s="305"/>
      <c r="H52" s="481" t="s">
        <v>374</v>
      </c>
      <c r="I52" s="482">
        <v>9</v>
      </c>
      <c r="J52" s="483" t="s">
        <v>152</v>
      </c>
      <c r="K52" s="305"/>
      <c r="L52" s="496"/>
      <c r="M52" s="305"/>
      <c r="N52" s="305"/>
      <c r="O52" s="305"/>
      <c r="P52" s="305"/>
      <c r="Q52" s="305"/>
      <c r="R52" s="305"/>
      <c r="S52" s="305"/>
      <c r="T52" s="305"/>
      <c r="U52" s="305"/>
      <c r="V52" s="305"/>
      <c r="W52" s="305"/>
      <c r="X52" s="305"/>
    </row>
    <row r="53" spans="1:24" x14ac:dyDescent="0.25">
      <c r="A53" s="305"/>
      <c r="B53" s="305"/>
      <c r="C53" s="305"/>
      <c r="D53" s="305"/>
      <c r="E53" s="305"/>
      <c r="F53" s="305"/>
      <c r="G53" s="305"/>
      <c r="H53" s="481" t="s">
        <v>375</v>
      </c>
      <c r="I53" s="482">
        <v>2</v>
      </c>
      <c r="J53" s="483" t="s">
        <v>152</v>
      </c>
      <c r="K53" s="305"/>
      <c r="L53" s="496"/>
      <c r="M53" s="305"/>
      <c r="N53" s="305"/>
      <c r="O53" s="305"/>
      <c r="P53" s="305"/>
      <c r="Q53" s="305"/>
      <c r="R53" s="305"/>
      <c r="S53" s="305"/>
      <c r="T53" s="305"/>
      <c r="U53" s="305"/>
      <c r="V53" s="305"/>
      <c r="W53" s="305"/>
      <c r="X53" s="305"/>
    </row>
    <row r="54" spans="1:24" x14ac:dyDescent="0.25">
      <c r="A54" s="305"/>
      <c r="B54" s="305"/>
      <c r="C54" s="305"/>
      <c r="D54" s="305"/>
      <c r="E54" s="305"/>
      <c r="F54" s="305"/>
      <c r="G54" s="305"/>
      <c r="H54" s="481" t="s">
        <v>376</v>
      </c>
      <c r="I54" s="482">
        <v>2</v>
      </c>
      <c r="J54" s="483" t="s">
        <v>152</v>
      </c>
      <c r="K54" s="305"/>
      <c r="L54" s="496"/>
      <c r="M54" s="305"/>
      <c r="N54" s="305"/>
      <c r="O54" s="305"/>
      <c r="P54" s="305"/>
      <c r="Q54" s="305"/>
      <c r="R54" s="305"/>
      <c r="S54" s="305"/>
      <c r="T54" s="305"/>
      <c r="U54" s="305"/>
      <c r="V54" s="305"/>
      <c r="W54" s="305"/>
      <c r="X54" s="305"/>
    </row>
    <row r="55" spans="1:24" x14ac:dyDescent="0.25">
      <c r="A55" s="305"/>
      <c r="B55" s="305"/>
      <c r="C55" s="305"/>
      <c r="D55" s="305"/>
      <c r="E55" s="305"/>
      <c r="F55" s="305"/>
      <c r="G55" s="305"/>
      <c r="H55" s="481" t="s">
        <v>377</v>
      </c>
      <c r="I55" s="482">
        <v>2</v>
      </c>
      <c r="J55" s="483" t="s">
        <v>152</v>
      </c>
      <c r="K55" s="305"/>
      <c r="L55" s="496"/>
      <c r="M55" s="305"/>
      <c r="N55" s="305"/>
      <c r="O55" s="305"/>
      <c r="P55" s="305"/>
      <c r="Q55" s="305"/>
      <c r="R55" s="305"/>
      <c r="S55" s="305"/>
      <c r="T55" s="305"/>
      <c r="U55" s="305"/>
      <c r="V55" s="305"/>
      <c r="W55" s="305"/>
      <c r="X55" s="305"/>
    </row>
    <row r="56" spans="1:24" x14ac:dyDescent="0.25">
      <c r="A56" s="305"/>
      <c r="B56" s="305"/>
      <c r="C56" s="305"/>
      <c r="D56" s="305"/>
      <c r="E56" s="305"/>
      <c r="F56" s="305"/>
      <c r="G56" s="305"/>
      <c r="H56" s="487" t="s">
        <v>378</v>
      </c>
      <c r="I56" s="488">
        <v>2</v>
      </c>
      <c r="J56" s="489" t="s">
        <v>152</v>
      </c>
      <c r="K56" s="305"/>
      <c r="L56" s="496"/>
      <c r="M56" s="305"/>
      <c r="N56" s="305"/>
      <c r="O56" s="305"/>
      <c r="P56" s="305"/>
      <c r="Q56" s="305"/>
      <c r="R56" s="305"/>
      <c r="S56" s="305"/>
      <c r="T56" s="305"/>
      <c r="U56" s="305"/>
      <c r="V56" s="305"/>
      <c r="W56" s="305"/>
      <c r="X56" s="305"/>
    </row>
    <row r="57" spans="1:24" x14ac:dyDescent="0.25">
      <c r="A57" s="305"/>
      <c r="B57" s="305"/>
      <c r="C57" s="305"/>
      <c r="D57" s="305"/>
      <c r="E57" s="305"/>
      <c r="F57" s="305"/>
      <c r="G57" s="305"/>
      <c r="H57" s="305"/>
      <c r="I57" s="305"/>
      <c r="J57" s="305"/>
      <c r="K57" s="305"/>
      <c r="L57" s="496"/>
      <c r="M57" s="305"/>
      <c r="N57" s="305"/>
      <c r="O57" s="305"/>
      <c r="P57" s="305"/>
      <c r="Q57" s="305"/>
      <c r="R57" s="305"/>
      <c r="S57" s="305"/>
      <c r="T57" s="305"/>
      <c r="U57" s="305"/>
      <c r="V57" s="305"/>
      <c r="W57" s="305"/>
      <c r="X57" s="305"/>
    </row>
    <row r="58" spans="1:24" x14ac:dyDescent="0.25">
      <c r="A58"/>
      <c r="B58"/>
      <c r="C58"/>
      <c r="D58"/>
      <c r="E58" s="299"/>
      <c r="F58" s="298"/>
      <c r="G58" s="298"/>
    </row>
    <row r="59" spans="1:24" x14ac:dyDescent="0.25">
      <c r="A59"/>
      <c r="B59"/>
      <c r="C59"/>
      <c r="D59"/>
      <c r="E59" s="299"/>
      <c r="F59" s="298"/>
      <c r="G59" s="298"/>
    </row>
    <row r="60" spans="1:24" x14ac:dyDescent="0.25">
      <c r="A60"/>
      <c r="B60"/>
      <c r="C60"/>
      <c r="D60"/>
      <c r="E60" s="299"/>
      <c r="F60" s="298"/>
      <c r="G60" s="298"/>
    </row>
    <row r="61" spans="1:24" x14ac:dyDescent="0.25">
      <c r="A61"/>
      <c r="B61"/>
      <c r="C61"/>
      <c r="D61"/>
      <c r="E61" s="299"/>
      <c r="F61" s="298"/>
      <c r="G61" s="298"/>
    </row>
    <row r="62" spans="1:24" x14ac:dyDescent="0.25">
      <c r="A62"/>
      <c r="B62"/>
      <c r="C62"/>
      <c r="D62"/>
      <c r="E62" s="299"/>
      <c r="F62" s="298"/>
      <c r="G62" s="298"/>
    </row>
    <row r="63" spans="1:24" x14ac:dyDescent="0.25">
      <c r="A63"/>
      <c r="B63"/>
      <c r="C63"/>
      <c r="D63"/>
      <c r="E63" s="299"/>
      <c r="F63" s="298"/>
      <c r="G63" s="298"/>
      <c r="H63" s="298"/>
    </row>
    <row r="64" spans="1:24" x14ac:dyDescent="0.25">
      <c r="A64"/>
      <c r="B64"/>
      <c r="C64"/>
      <c r="D64"/>
      <c r="E64" s="299"/>
      <c r="F64" s="298"/>
      <c r="G64" s="298"/>
      <c r="H64" s="298"/>
      <c r="I64" s="298"/>
    </row>
    <row r="65" spans="1:9" x14ac:dyDescent="0.25">
      <c r="A65"/>
      <c r="B65"/>
      <c r="C65"/>
      <c r="D65"/>
      <c r="E65" s="299"/>
      <c r="F65" s="298"/>
      <c r="G65" s="298"/>
      <c r="H65" s="298"/>
      <c r="I65" s="298"/>
    </row>
    <row r="66" spans="1:9" x14ac:dyDescent="0.25">
      <c r="A66"/>
      <c r="B66"/>
      <c r="C66"/>
      <c r="D66"/>
      <c r="E66" s="299"/>
      <c r="F66" s="298"/>
      <c r="G66" s="298"/>
      <c r="H66" s="298"/>
      <c r="I66" s="298"/>
    </row>
    <row r="67" spans="1:9" x14ac:dyDescent="0.25">
      <c r="A67"/>
      <c r="B67"/>
      <c r="C67"/>
      <c r="D67"/>
      <c r="E67" s="299"/>
      <c r="F67" s="298"/>
      <c r="G67" s="298"/>
      <c r="H67" s="298"/>
      <c r="I67" s="298"/>
    </row>
    <row r="68" spans="1:9" x14ac:dyDescent="0.25">
      <c r="A68"/>
      <c r="B68"/>
      <c r="C68"/>
      <c r="D68"/>
      <c r="E68" s="299"/>
      <c r="F68" s="298"/>
      <c r="G68" s="298"/>
      <c r="H68" s="298"/>
      <c r="I68" s="298"/>
    </row>
    <row r="69" spans="1:9" x14ac:dyDescent="0.25">
      <c r="A69"/>
      <c r="B69"/>
      <c r="C69"/>
      <c r="D69"/>
      <c r="E69" s="299"/>
      <c r="F69" s="298"/>
      <c r="G69" s="298"/>
      <c r="H69" s="298"/>
      <c r="I69" s="298"/>
    </row>
    <row r="70" spans="1:9" x14ac:dyDescent="0.25">
      <c r="A70"/>
      <c r="B70"/>
      <c r="C70"/>
      <c r="D70"/>
      <c r="E70" s="299"/>
      <c r="F70" s="298"/>
      <c r="G70" s="298"/>
      <c r="H70" s="298"/>
      <c r="I70" s="298"/>
    </row>
    <row r="71" spans="1:9" x14ac:dyDescent="0.25">
      <c r="A71"/>
      <c r="B71"/>
      <c r="C71"/>
      <c r="D71"/>
      <c r="E71" s="299"/>
      <c r="F71" s="298"/>
      <c r="G71" s="298"/>
      <c r="H71" s="298"/>
      <c r="I71" s="298"/>
    </row>
    <row r="72" spans="1:9" x14ac:dyDescent="0.25">
      <c r="A72"/>
      <c r="B72"/>
      <c r="C72"/>
      <c r="D72"/>
      <c r="E72" s="299"/>
      <c r="F72" s="298"/>
      <c r="G72" s="298"/>
      <c r="H72" s="298"/>
      <c r="I72" s="298"/>
    </row>
    <row r="73" spans="1:9" x14ac:dyDescent="0.25">
      <c r="A73"/>
      <c r="B73"/>
      <c r="C73"/>
      <c r="D73"/>
      <c r="E73" s="299"/>
      <c r="F73" s="298"/>
      <c r="G73" s="298"/>
      <c r="H73" s="298"/>
      <c r="I73" s="298"/>
    </row>
    <row r="74" spans="1:9" x14ac:dyDescent="0.25">
      <c r="A74"/>
      <c r="B74"/>
      <c r="C74"/>
      <c r="D74"/>
      <c r="E74" s="299"/>
      <c r="F74" s="298"/>
      <c r="G74" s="298"/>
      <c r="H74" s="298"/>
      <c r="I74" s="298"/>
    </row>
    <row r="75" spans="1:9" x14ac:dyDescent="0.25">
      <c r="A75"/>
      <c r="B75"/>
      <c r="C75"/>
      <c r="D75"/>
      <c r="E75" s="299"/>
      <c r="F75" s="298"/>
      <c r="G75" s="298"/>
      <c r="H75" s="298"/>
      <c r="I75" s="298"/>
    </row>
    <row r="76" spans="1:9" x14ac:dyDescent="0.25">
      <c r="A76"/>
      <c r="B76"/>
      <c r="C76"/>
      <c r="D76"/>
      <c r="E76" s="299"/>
      <c r="F76" s="298"/>
      <c r="G76" s="298"/>
      <c r="H76" s="298"/>
      <c r="I76" s="298"/>
    </row>
    <row r="77" spans="1:9" x14ac:dyDescent="0.25">
      <c r="A77"/>
      <c r="B77"/>
      <c r="C77"/>
      <c r="D77"/>
      <c r="E77" s="299"/>
      <c r="F77" s="298"/>
      <c r="G77" s="298"/>
      <c r="H77" s="298"/>
      <c r="I77" s="298"/>
    </row>
    <row r="78" spans="1:9" x14ac:dyDescent="0.25">
      <c r="A78"/>
      <c r="B78"/>
      <c r="C78"/>
      <c r="D78"/>
      <c r="E78" s="299"/>
      <c r="F78" s="298"/>
      <c r="G78" s="298"/>
      <c r="H78" s="298"/>
      <c r="I78" s="298"/>
    </row>
    <row r="79" spans="1:9" x14ac:dyDescent="0.25">
      <c r="A79"/>
      <c r="B79"/>
      <c r="C79"/>
      <c r="D79"/>
      <c r="E79" s="299"/>
      <c r="F79" s="298"/>
      <c r="G79" s="298"/>
      <c r="H79" s="298"/>
      <c r="I79" s="298"/>
    </row>
    <row r="80" spans="1:9" x14ac:dyDescent="0.25">
      <c r="A80"/>
      <c r="B80"/>
      <c r="C80"/>
      <c r="D80"/>
      <c r="E80" s="299"/>
      <c r="F80" s="298"/>
      <c r="G80" s="298"/>
      <c r="H80" s="298"/>
      <c r="I80" s="298"/>
    </row>
    <row r="81" spans="1:9" x14ac:dyDescent="0.25">
      <c r="A81"/>
      <c r="B81"/>
      <c r="C81"/>
      <c r="D81"/>
      <c r="E81" s="299"/>
      <c r="F81" s="298"/>
      <c r="G81" s="298"/>
      <c r="H81" s="298"/>
      <c r="I81" s="298"/>
    </row>
    <row r="82" spans="1:9" x14ac:dyDescent="0.25">
      <c r="A82"/>
      <c r="B82"/>
      <c r="C82"/>
      <c r="D82"/>
      <c r="E82" s="299"/>
      <c r="F82" s="298"/>
      <c r="G82" s="298"/>
      <c r="H82" s="298"/>
      <c r="I82" s="298"/>
    </row>
    <row r="83" spans="1:9" x14ac:dyDescent="0.25">
      <c r="A83"/>
      <c r="B83"/>
      <c r="C83"/>
      <c r="D83"/>
      <c r="E83" s="299"/>
      <c r="F83" s="298"/>
      <c r="G83" s="298"/>
      <c r="H83" s="298"/>
      <c r="I83" s="298"/>
    </row>
    <row r="84" spans="1:9" x14ac:dyDescent="0.25">
      <c r="A84"/>
      <c r="B84"/>
      <c r="C84"/>
      <c r="D84"/>
      <c r="E84" s="299"/>
      <c r="F84" s="298"/>
      <c r="G84" s="298"/>
      <c r="H84" s="298"/>
      <c r="I84" s="298"/>
    </row>
    <row r="85" spans="1:9" x14ac:dyDescent="0.25">
      <c r="A85"/>
      <c r="B85"/>
      <c r="C85"/>
      <c r="D85"/>
      <c r="E85" s="299"/>
      <c r="F85" s="298"/>
      <c r="G85" s="298"/>
      <c r="H85" s="298"/>
      <c r="I85" s="298"/>
    </row>
    <row r="86" spans="1:9" x14ac:dyDescent="0.25">
      <c r="A86"/>
      <c r="B86"/>
      <c r="C86"/>
      <c r="D86"/>
      <c r="E86" s="299"/>
      <c r="F86" s="298"/>
      <c r="G86" s="298"/>
      <c r="H86" s="298"/>
      <c r="I86" s="298"/>
    </row>
    <row r="87" spans="1:9" x14ac:dyDescent="0.25">
      <c r="A87"/>
      <c r="B87"/>
      <c r="C87"/>
      <c r="D87"/>
      <c r="E87" s="299"/>
      <c r="F87" s="298"/>
      <c r="G87" s="298"/>
      <c r="H87" s="298"/>
      <c r="I87" s="298"/>
    </row>
    <row r="88" spans="1:9" x14ac:dyDescent="0.25">
      <c r="A88"/>
      <c r="B88"/>
      <c r="C88"/>
      <c r="D88"/>
      <c r="E88" s="299"/>
      <c r="F88" s="298"/>
      <c r="G88" s="298"/>
      <c r="H88" s="298"/>
      <c r="I88" s="298"/>
    </row>
    <row r="89" spans="1:9" x14ac:dyDescent="0.25">
      <c r="A89"/>
      <c r="B89"/>
      <c r="C89"/>
      <c r="D89"/>
      <c r="E89" s="299"/>
      <c r="F89" s="298"/>
      <c r="G89" s="298"/>
      <c r="H89" s="298"/>
      <c r="I89" s="298"/>
    </row>
    <row r="90" spans="1:9" x14ac:dyDescent="0.25">
      <c r="A90"/>
      <c r="B90"/>
      <c r="C90"/>
      <c r="D90"/>
      <c r="E90" s="299"/>
      <c r="F90" s="298"/>
      <c r="G90" s="298"/>
      <c r="H90" s="298"/>
      <c r="I90" s="298"/>
    </row>
    <row r="91" spans="1:9" x14ac:dyDescent="0.25">
      <c r="A91"/>
      <c r="B91"/>
      <c r="C91"/>
      <c r="D91"/>
      <c r="E91" s="299"/>
      <c r="F91" s="298"/>
      <c r="G91" s="298"/>
      <c r="H91" s="298"/>
      <c r="I91" s="298"/>
    </row>
    <row r="92" spans="1:9" x14ac:dyDescent="0.25">
      <c r="A92"/>
      <c r="B92"/>
      <c r="C92"/>
      <c r="D92"/>
      <c r="E92" s="299"/>
      <c r="F92" s="298"/>
      <c r="G92" s="298"/>
      <c r="H92" s="298"/>
      <c r="I92" s="298"/>
    </row>
    <row r="93" spans="1:9" x14ac:dyDescent="0.25">
      <c r="A93"/>
      <c r="B93"/>
      <c r="C93"/>
      <c r="D93"/>
      <c r="E93" s="299"/>
      <c r="F93" s="298"/>
      <c r="G93" s="298"/>
      <c r="H93" s="298"/>
      <c r="I93" s="298"/>
    </row>
    <row r="94" spans="1:9" x14ac:dyDescent="0.25">
      <c r="A94"/>
      <c r="B94"/>
      <c r="C94"/>
      <c r="D94"/>
      <c r="E94" s="299"/>
      <c r="F94" s="298"/>
      <c r="G94" s="298"/>
      <c r="H94" s="298"/>
      <c r="I94" s="298"/>
    </row>
    <row r="95" spans="1:9" x14ac:dyDescent="0.25">
      <c r="A95"/>
      <c r="B95"/>
      <c r="C95"/>
      <c r="D95"/>
      <c r="E95" s="299"/>
      <c r="F95" s="298"/>
      <c r="G95" s="298"/>
      <c r="H95" s="298"/>
      <c r="I95" s="298"/>
    </row>
    <row r="96" spans="1:9" x14ac:dyDescent="0.25">
      <c r="A96"/>
      <c r="B96"/>
      <c r="C96"/>
      <c r="D96"/>
      <c r="E96" s="299"/>
      <c r="F96" s="298"/>
      <c r="G96" s="298"/>
      <c r="H96" s="298"/>
      <c r="I96" s="298"/>
    </row>
    <row r="97" spans="1:9" x14ac:dyDescent="0.25">
      <c r="A97"/>
      <c r="B97"/>
      <c r="C97"/>
      <c r="D97"/>
      <c r="E97" s="299"/>
      <c r="F97" s="298"/>
      <c r="G97" s="298"/>
      <c r="H97" s="298"/>
      <c r="I97" s="298"/>
    </row>
    <row r="98" spans="1:9" x14ac:dyDescent="0.25">
      <c r="A98"/>
      <c r="B98"/>
      <c r="C98"/>
      <c r="D98"/>
      <c r="E98" s="306"/>
      <c r="F98" s="298"/>
      <c r="G98" s="298"/>
      <c r="H98" s="298"/>
      <c r="I98" s="298"/>
    </row>
    <row r="99" spans="1:9" x14ac:dyDescent="0.25">
      <c r="A99"/>
      <c r="B99"/>
      <c r="C99"/>
      <c r="D99"/>
      <c r="E99" s="307"/>
      <c r="F99" s="298"/>
      <c r="G99" s="298"/>
      <c r="H99" s="298"/>
      <c r="I99" s="298"/>
    </row>
    <row r="100" spans="1:9" x14ac:dyDescent="0.25">
      <c r="A100"/>
      <c r="B100"/>
      <c r="C100"/>
      <c r="D100"/>
      <c r="E100" s="307"/>
      <c r="H100" s="298"/>
      <c r="I100" s="298"/>
    </row>
    <row r="101" spans="1:9" x14ac:dyDescent="0.25">
      <c r="A101"/>
      <c r="B101"/>
      <c r="C101"/>
      <c r="D101"/>
      <c r="E101" s="307"/>
      <c r="H101" s="298"/>
      <c r="I101" s="298"/>
    </row>
    <row r="102" spans="1:9" x14ac:dyDescent="0.25">
      <c r="A102"/>
      <c r="B102"/>
      <c r="C102"/>
      <c r="D102"/>
      <c r="E102" s="307"/>
      <c r="H102" s="298"/>
      <c r="I102" s="298"/>
    </row>
    <row r="103" spans="1:9" ht="19.5" x14ac:dyDescent="0.35">
      <c r="A103"/>
      <c r="B103"/>
      <c r="C103"/>
      <c r="D103"/>
      <c r="E103" s="307"/>
      <c r="F103" s="301"/>
      <c r="G103" s="301"/>
      <c r="I103" s="298"/>
    </row>
    <row r="104" spans="1:9" ht="19.5" x14ac:dyDescent="0.35">
      <c r="A104"/>
      <c r="B104"/>
      <c r="C104"/>
      <c r="D104"/>
      <c r="E104" s="307"/>
      <c r="F104" s="301"/>
      <c r="G104" s="301"/>
    </row>
    <row r="105" spans="1:9" ht="19.5" x14ac:dyDescent="0.35">
      <c r="A105"/>
      <c r="B105"/>
      <c r="C105"/>
      <c r="D105"/>
      <c r="E105" s="307"/>
      <c r="F105" s="301"/>
      <c r="G105" s="301"/>
    </row>
    <row r="106" spans="1:9" ht="19.5" x14ac:dyDescent="0.35">
      <c r="A106"/>
      <c r="B106"/>
      <c r="C106"/>
      <c r="D106"/>
      <c r="E106" s="307"/>
      <c r="F106" s="301"/>
      <c r="G106" s="301"/>
    </row>
    <row r="107" spans="1:9" ht="19.5" x14ac:dyDescent="0.35">
      <c r="A107"/>
      <c r="B107"/>
      <c r="C107"/>
      <c r="D107"/>
      <c r="E107" s="307"/>
      <c r="F107" s="301"/>
      <c r="G107" s="301"/>
    </row>
    <row r="108" spans="1:9" ht="19.5" x14ac:dyDescent="0.35">
      <c r="A108"/>
      <c r="B108"/>
      <c r="C108"/>
      <c r="D108"/>
      <c r="E108" s="307"/>
      <c r="F108" s="301"/>
      <c r="G108" s="301"/>
    </row>
    <row r="109" spans="1:9" ht="19.5" x14ac:dyDescent="0.35">
      <c r="A109"/>
      <c r="B109"/>
      <c r="C109"/>
      <c r="D109"/>
      <c r="E109" s="307"/>
      <c r="F109" s="301"/>
      <c r="G109" s="301"/>
    </row>
    <row r="110" spans="1:9" ht="19.5" x14ac:dyDescent="0.35">
      <c r="A110"/>
      <c r="B110"/>
      <c r="C110"/>
      <c r="D110"/>
      <c r="E110" s="307"/>
      <c r="F110" s="301"/>
      <c r="G110" s="301"/>
    </row>
    <row r="111" spans="1:9" ht="19.5" x14ac:dyDescent="0.35">
      <c r="A111"/>
      <c r="B111"/>
      <c r="C111"/>
      <c r="D111"/>
      <c r="E111" s="307"/>
      <c r="F111" s="301"/>
      <c r="G111" s="301"/>
    </row>
    <row r="112" spans="1:9" ht="19.5" x14ac:dyDescent="0.35">
      <c r="A112"/>
      <c r="B112"/>
      <c r="C112"/>
      <c r="D112"/>
      <c r="E112" s="307"/>
      <c r="F112" s="301"/>
      <c r="G112" s="301"/>
    </row>
    <row r="113" spans="1:10" ht="19.5" x14ac:dyDescent="0.35">
      <c r="A113"/>
      <c r="B113"/>
      <c r="C113"/>
      <c r="D113"/>
      <c r="F113" s="301"/>
      <c r="G113" s="301"/>
    </row>
    <row r="114" spans="1:10" ht="19.5" x14ac:dyDescent="0.35">
      <c r="A114"/>
      <c r="B114"/>
      <c r="C114"/>
      <c r="D114"/>
      <c r="F114" s="301"/>
      <c r="G114" s="301"/>
    </row>
    <row r="115" spans="1:10" ht="19.5" x14ac:dyDescent="0.35">
      <c r="A115"/>
      <c r="B115"/>
      <c r="C115"/>
      <c r="D115"/>
      <c r="F115" s="301"/>
      <c r="G115" s="301"/>
      <c r="J115" s="303"/>
    </row>
    <row r="116" spans="1:10" ht="19.5" x14ac:dyDescent="0.35">
      <c r="A116"/>
      <c r="B116"/>
      <c r="C116"/>
      <c r="D116"/>
      <c r="F116" s="301"/>
      <c r="G116" s="301"/>
    </row>
    <row r="117" spans="1:10" ht="19.5" x14ac:dyDescent="0.35">
      <c r="A117"/>
      <c r="B117"/>
      <c r="F117" s="301"/>
      <c r="G117" s="301"/>
    </row>
    <row r="118" spans="1:10" ht="19.5" x14ac:dyDescent="0.35">
      <c r="A118"/>
      <c r="B118"/>
      <c r="C118"/>
      <c r="D118"/>
      <c r="F118" s="301"/>
      <c r="G118" s="301"/>
    </row>
    <row r="119" spans="1:10" ht="19.5" x14ac:dyDescent="0.35">
      <c r="C119"/>
      <c r="D119"/>
      <c r="E119" s="306"/>
      <c r="F119" s="301"/>
      <c r="G119" s="301"/>
    </row>
    <row r="120" spans="1:10" ht="19.5" x14ac:dyDescent="0.35">
      <c r="A120"/>
      <c r="B120"/>
      <c r="C120"/>
      <c r="D120"/>
      <c r="E120" s="301"/>
      <c r="F120" s="301"/>
      <c r="G120" s="301"/>
    </row>
    <row r="121" spans="1:10" ht="19.5" x14ac:dyDescent="0.35">
      <c r="A121"/>
      <c r="B121"/>
      <c r="C121" s="301"/>
      <c r="D121" s="301"/>
      <c r="E121" s="301"/>
      <c r="F121" s="301"/>
      <c r="G121" s="301"/>
    </row>
    <row r="122" spans="1:10" ht="19.5" x14ac:dyDescent="0.35">
      <c r="A122"/>
      <c r="B122"/>
      <c r="C122" s="301"/>
      <c r="D122" s="301"/>
      <c r="E122" s="301"/>
      <c r="F122" s="301"/>
      <c r="G122" s="301"/>
    </row>
    <row r="123" spans="1:10" ht="19.5" x14ac:dyDescent="0.35">
      <c r="A123" s="301"/>
      <c r="B123" s="301"/>
      <c r="C123" s="301"/>
      <c r="D123" s="301"/>
      <c r="E123" s="301"/>
      <c r="F123" s="301"/>
      <c r="G123" s="301"/>
    </row>
    <row r="124" spans="1:10" ht="19.5" x14ac:dyDescent="0.35">
      <c r="A124" s="301"/>
      <c r="B124" s="301"/>
      <c r="C124" s="301"/>
      <c r="D124" s="301"/>
      <c r="E124" s="301"/>
      <c r="F124" s="301"/>
      <c r="G124" s="301"/>
    </row>
    <row r="125" spans="1:10" ht="19.5" x14ac:dyDescent="0.35">
      <c r="A125" s="301"/>
      <c r="B125" s="301"/>
      <c r="C125" s="301"/>
      <c r="D125" s="301"/>
      <c r="E125" s="301"/>
      <c r="F125" s="301"/>
      <c r="G125" s="301"/>
    </row>
    <row r="126" spans="1:10" ht="19.5" x14ac:dyDescent="0.35">
      <c r="A126" s="301"/>
      <c r="B126" s="301"/>
      <c r="C126" s="301"/>
      <c r="D126" s="301"/>
      <c r="E126" s="301"/>
      <c r="F126" s="301"/>
      <c r="G126" s="301"/>
    </row>
    <row r="127" spans="1:10" ht="19.5" x14ac:dyDescent="0.35">
      <c r="A127" s="301"/>
      <c r="B127" s="301"/>
      <c r="C127" s="301"/>
      <c r="D127" s="301"/>
      <c r="E127" s="301"/>
      <c r="F127" s="301"/>
      <c r="G127" s="301"/>
    </row>
    <row r="128" spans="1:10" ht="19.5" x14ac:dyDescent="0.35">
      <c r="A128" s="301"/>
      <c r="B128" s="301"/>
      <c r="C128" s="301"/>
      <c r="D128" s="301"/>
      <c r="E128" s="301"/>
      <c r="F128" s="301"/>
      <c r="G128" s="301"/>
    </row>
    <row r="129" spans="1:9" ht="19.5" x14ac:dyDescent="0.35">
      <c r="A129" s="301"/>
      <c r="B129" s="301"/>
      <c r="C129" s="301"/>
      <c r="D129" s="301"/>
      <c r="E129" s="301"/>
      <c r="F129" s="301"/>
      <c r="G129" s="301"/>
    </row>
    <row r="130" spans="1:9" ht="19.5" x14ac:dyDescent="0.35">
      <c r="A130" s="301"/>
      <c r="B130" s="301"/>
      <c r="C130" s="301"/>
      <c r="D130" s="301"/>
      <c r="E130" s="301"/>
      <c r="F130" s="301"/>
      <c r="G130" s="301"/>
    </row>
    <row r="131" spans="1:9" ht="19.5" x14ac:dyDescent="0.35">
      <c r="A131" s="301"/>
      <c r="B131" s="301"/>
      <c r="C131" s="301"/>
      <c r="D131" s="301"/>
      <c r="E131" s="301"/>
      <c r="F131" s="301"/>
      <c r="G131" s="301"/>
    </row>
    <row r="132" spans="1:9" ht="19.5" x14ac:dyDescent="0.35">
      <c r="A132" s="301"/>
      <c r="B132" s="301"/>
      <c r="C132" s="301"/>
      <c r="D132" s="301"/>
      <c r="E132" s="301"/>
      <c r="F132" s="301"/>
      <c r="G132" s="301"/>
    </row>
    <row r="133" spans="1:9" ht="19.5" x14ac:dyDescent="0.35">
      <c r="A133" s="301"/>
      <c r="B133" s="301"/>
      <c r="C133" s="301"/>
      <c r="D133" s="301"/>
      <c r="E133" s="301"/>
      <c r="F133" s="301"/>
      <c r="G133" s="301"/>
    </row>
    <row r="134" spans="1:9" ht="19.5" x14ac:dyDescent="0.35">
      <c r="A134" s="301"/>
      <c r="B134" s="301"/>
      <c r="C134" s="301"/>
      <c r="D134" s="301"/>
      <c r="E134" s="301"/>
      <c r="F134" s="301"/>
      <c r="G134" s="301"/>
      <c r="H134" s="298"/>
    </row>
    <row r="135" spans="1:9" ht="19.5" x14ac:dyDescent="0.35">
      <c r="A135" s="301"/>
      <c r="B135" s="301"/>
      <c r="C135" s="301"/>
      <c r="D135" s="301"/>
      <c r="E135" s="301"/>
      <c r="F135" s="301"/>
      <c r="G135" s="301"/>
      <c r="I135" s="298"/>
    </row>
    <row r="136" spans="1:9" ht="19.5" x14ac:dyDescent="0.35">
      <c r="A136" s="301"/>
      <c r="B136" s="301"/>
      <c r="C136" s="301"/>
      <c r="D136" s="301"/>
      <c r="E136" s="301"/>
    </row>
    <row r="137" spans="1:9" ht="19.5" x14ac:dyDescent="0.35">
      <c r="A137" s="301"/>
      <c r="B137" s="301"/>
      <c r="C137" s="301"/>
      <c r="D137" s="301"/>
      <c r="E137" s="301"/>
    </row>
    <row r="138" spans="1:9" ht="19.5" x14ac:dyDescent="0.35">
      <c r="A138" s="301"/>
      <c r="B138" s="301"/>
      <c r="C138" s="301"/>
      <c r="D138" s="301"/>
      <c r="E138" s="301"/>
    </row>
    <row r="139" spans="1:9" ht="19.5" x14ac:dyDescent="0.35">
      <c r="A139" s="301"/>
      <c r="B139" s="301"/>
      <c r="C139" s="301"/>
      <c r="D139" s="301"/>
      <c r="E139" s="301"/>
    </row>
    <row r="140" spans="1:9" ht="19.5" x14ac:dyDescent="0.35">
      <c r="A140" s="301"/>
      <c r="B140" s="301"/>
    </row>
    <row r="141" spans="1:9" ht="19.5" x14ac:dyDescent="0.35">
      <c r="A141" s="301"/>
      <c r="B141" s="301"/>
    </row>
  </sheetData>
  <mergeCells count="1">
    <mergeCell ref="L3:P3"/>
  </mergeCells>
  <pageMargins left="0.7" right="0.7" top="0.75" bottom="0.75" header="0.3" footer="0.3"/>
  <pageSetup scale="83" fitToHeight="2" orientation="portrait"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C00000"/>
  </sheetPr>
  <dimension ref="A1:AA137"/>
  <sheetViews>
    <sheetView topLeftCell="C5" zoomScale="80" zoomScaleNormal="80" workbookViewId="0">
      <selection activeCell="M22" sqref="M22"/>
    </sheetView>
    <sheetView workbookViewId="1"/>
  </sheetViews>
  <sheetFormatPr defaultColWidth="9.140625" defaultRowHeight="15" x14ac:dyDescent="0.2"/>
  <cols>
    <col min="1" max="1" width="27.7109375" style="289" bestFit="1" customWidth="1"/>
    <col min="2" max="2" width="14.140625" style="289" bestFit="1" customWidth="1"/>
    <col min="3" max="3" width="10.28515625" style="289" customWidth="1"/>
    <col min="4" max="4" width="2.7109375" style="289" customWidth="1"/>
    <col min="5" max="5" width="46.7109375" style="289" bestFit="1" customWidth="1"/>
    <col min="6" max="6" width="12.7109375" style="289" bestFit="1" customWidth="1"/>
    <col min="7" max="7" width="10.28515625" style="289" bestFit="1" customWidth="1"/>
    <col min="8" max="8" width="2.7109375" style="331" customWidth="1"/>
    <col min="9" max="9" width="53" style="289" bestFit="1" customWidth="1"/>
    <col min="10" max="10" width="13.85546875" style="289" bestFit="1" customWidth="1"/>
    <col min="11" max="11" width="11.28515625" style="289" bestFit="1" customWidth="1"/>
    <col min="12" max="12" width="2.7109375" customWidth="1"/>
    <col min="13" max="13" width="75" style="289" bestFit="1" customWidth="1"/>
    <col min="14" max="14" width="12" style="289" bestFit="1" customWidth="1"/>
    <col min="15" max="15" width="10.28515625" style="289" bestFit="1" customWidth="1"/>
    <col min="16" max="16" width="2.7109375" style="289" customWidth="1"/>
    <col min="17" max="17" width="14.85546875" style="289" customWidth="1"/>
    <col min="18" max="18" width="10.5703125" style="289" customWidth="1"/>
    <col min="19" max="19" width="2.7109375" style="289" customWidth="1"/>
    <col min="20" max="20" width="44.7109375" style="289" bestFit="1" customWidth="1"/>
    <col min="21" max="21" width="12.28515625" style="289" customWidth="1"/>
    <col min="22" max="22" width="9.85546875" style="289" customWidth="1"/>
    <col min="23" max="23" width="2.7109375" customWidth="1"/>
    <col min="24" max="24" width="16.7109375" style="289" bestFit="1" customWidth="1"/>
    <col min="25" max="25" width="9.140625" style="289" customWidth="1"/>
    <col min="26" max="26" width="72.28515625" style="289" customWidth="1"/>
    <col min="27" max="27" width="9.140625" style="289" customWidth="1"/>
    <col min="28" max="16384" width="9.140625" style="289"/>
  </cols>
  <sheetData>
    <row r="1" spans="1:26" ht="15.75" x14ac:dyDescent="0.2">
      <c r="I1" s="318" t="s">
        <v>243</v>
      </c>
      <c r="M1" s="318" t="s">
        <v>244</v>
      </c>
    </row>
    <row r="2" spans="1:26" ht="51" x14ac:dyDescent="0.2">
      <c r="I2" s="314" t="s">
        <v>407</v>
      </c>
      <c r="M2" s="315" t="s">
        <v>420</v>
      </c>
      <c r="Z2"/>
    </row>
    <row r="3" spans="1:26" ht="15.75" x14ac:dyDescent="0.2">
      <c r="I3" s="318" t="s">
        <v>245</v>
      </c>
      <c r="Z3"/>
    </row>
    <row r="4" spans="1:26" x14ac:dyDescent="0.2">
      <c r="I4" s="316">
        <v>45931</v>
      </c>
      <c r="Z4"/>
    </row>
    <row r="5" spans="1:26" customFormat="1" ht="12.75" x14ac:dyDescent="0.2">
      <c r="H5" s="332"/>
    </row>
    <row r="6" spans="1:26" ht="15.75" x14ac:dyDescent="0.25">
      <c r="A6" s="346" t="s">
        <v>51</v>
      </c>
      <c r="B6" s="339" t="s">
        <v>240</v>
      </c>
      <c r="C6" s="364" t="s">
        <v>246</v>
      </c>
      <c r="E6" s="330" t="s">
        <v>52</v>
      </c>
      <c r="F6" s="338" t="s">
        <v>240</v>
      </c>
      <c r="G6" s="338" t="s">
        <v>246</v>
      </c>
      <c r="H6" s="333"/>
      <c r="I6" s="330" t="s">
        <v>53</v>
      </c>
      <c r="J6" s="338" t="s">
        <v>240</v>
      </c>
      <c r="K6" s="338" t="s">
        <v>246</v>
      </c>
      <c r="M6" s="330" t="s">
        <v>54</v>
      </c>
      <c r="N6" s="338" t="s">
        <v>240</v>
      </c>
      <c r="O6" s="338" t="s">
        <v>246</v>
      </c>
      <c r="P6" s="291"/>
      <c r="Q6" s="330" t="s">
        <v>49</v>
      </c>
      <c r="R6" s="338" t="s">
        <v>247</v>
      </c>
      <c r="S6" s="292"/>
      <c r="T6" s="337" t="s">
        <v>241</v>
      </c>
      <c r="U6" s="337" t="s">
        <v>242</v>
      </c>
      <c r="V6" s="336" t="s">
        <v>48</v>
      </c>
      <c r="X6" s="330" t="s">
        <v>104</v>
      </c>
      <c r="Z6"/>
    </row>
    <row r="7" spans="1:26" x14ac:dyDescent="0.2">
      <c r="A7" s="342" t="s">
        <v>381</v>
      </c>
      <c r="B7" s="340">
        <v>43126</v>
      </c>
      <c r="C7" s="344" t="s">
        <v>152</v>
      </c>
      <c r="E7" s="347" t="s">
        <v>385</v>
      </c>
      <c r="F7" s="348">
        <v>19070</v>
      </c>
      <c r="G7" s="349" t="s">
        <v>152</v>
      </c>
      <c r="H7" s="334"/>
      <c r="I7" s="350" t="s">
        <v>275</v>
      </c>
      <c r="J7" s="351">
        <v>18098</v>
      </c>
      <c r="K7" s="352" t="s">
        <v>152</v>
      </c>
      <c r="M7" s="350" t="s">
        <v>336</v>
      </c>
      <c r="N7" s="351">
        <v>136</v>
      </c>
      <c r="O7" s="352" t="s">
        <v>152</v>
      </c>
      <c r="P7" s="290"/>
      <c r="Q7" s="350" t="s">
        <v>120</v>
      </c>
      <c r="R7" s="351">
        <v>100</v>
      </c>
      <c r="T7" s="354" t="s">
        <v>404</v>
      </c>
      <c r="U7" s="355">
        <v>0.21</v>
      </c>
      <c r="V7" s="356">
        <v>14.03</v>
      </c>
      <c r="X7" s="350" t="s">
        <v>248</v>
      </c>
      <c r="Y7" s="313"/>
      <c r="Z7"/>
    </row>
    <row r="8" spans="1:26" x14ac:dyDescent="0.2">
      <c r="A8" s="343" t="s">
        <v>415</v>
      </c>
      <c r="B8" s="341">
        <v>21917</v>
      </c>
      <c r="C8" s="345" t="s">
        <v>152</v>
      </c>
      <c r="E8" s="347" t="s">
        <v>386</v>
      </c>
      <c r="F8" s="348">
        <v>11988</v>
      </c>
      <c r="G8" s="349" t="s">
        <v>152</v>
      </c>
      <c r="H8" s="334"/>
      <c r="I8" s="347" t="s">
        <v>285</v>
      </c>
      <c r="J8" s="353">
        <v>17775</v>
      </c>
      <c r="K8" s="349" t="s">
        <v>152</v>
      </c>
      <c r="M8" s="347" t="s">
        <v>337</v>
      </c>
      <c r="N8" s="353">
        <v>296</v>
      </c>
      <c r="O8" s="349" t="s">
        <v>152</v>
      </c>
      <c r="P8" s="290"/>
      <c r="Q8" s="347" t="s">
        <v>121</v>
      </c>
      <c r="R8" s="353">
        <v>121</v>
      </c>
      <c r="T8" s="357" t="s">
        <v>405</v>
      </c>
      <c r="U8" s="358">
        <v>0.18</v>
      </c>
      <c r="V8" s="359">
        <v>11.8</v>
      </c>
      <c r="X8" s="347" t="s">
        <v>249</v>
      </c>
      <c r="Z8"/>
    </row>
    <row r="9" spans="1:26" x14ac:dyDescent="0.2">
      <c r="A9" s="342" t="s">
        <v>416</v>
      </c>
      <c r="B9" s="340">
        <v>21917</v>
      </c>
      <c r="C9" s="344" t="s">
        <v>152</v>
      </c>
      <c r="E9" s="347" t="s">
        <v>387</v>
      </c>
      <c r="F9" s="348">
        <v>11988</v>
      </c>
      <c r="G9" s="349" t="s">
        <v>152</v>
      </c>
      <c r="H9" s="334"/>
      <c r="I9" s="350" t="s">
        <v>400</v>
      </c>
      <c r="J9" s="351">
        <v>17405</v>
      </c>
      <c r="K9" s="352" t="s">
        <v>152</v>
      </c>
      <c r="M9" s="350" t="s">
        <v>254</v>
      </c>
      <c r="N9" s="351">
        <v>150</v>
      </c>
      <c r="O9" s="352" t="s">
        <v>152</v>
      </c>
      <c r="P9" s="290"/>
      <c r="Q9" s="350" t="s">
        <v>122</v>
      </c>
      <c r="R9" s="351">
        <v>149</v>
      </c>
      <c r="T9" s="354" t="s">
        <v>406</v>
      </c>
      <c r="U9" s="355">
        <v>0.15</v>
      </c>
      <c r="V9" s="356">
        <v>9.66</v>
      </c>
      <c r="X9" s="350" t="s">
        <v>251</v>
      </c>
      <c r="Z9"/>
    </row>
    <row r="10" spans="1:26" x14ac:dyDescent="0.2">
      <c r="A10" s="343" t="s">
        <v>250</v>
      </c>
      <c r="B10" s="341">
        <v>20713</v>
      </c>
      <c r="C10" s="345" t="s">
        <v>152</v>
      </c>
      <c r="E10" s="347" t="s">
        <v>388</v>
      </c>
      <c r="F10" s="348">
        <v>5983</v>
      </c>
      <c r="G10" s="349" t="s">
        <v>152</v>
      </c>
      <c r="H10" s="334"/>
      <c r="I10" s="347" t="s">
        <v>265</v>
      </c>
      <c r="J10" s="353">
        <v>15746</v>
      </c>
      <c r="K10" s="349" t="s">
        <v>152</v>
      </c>
      <c r="M10" s="347" t="s">
        <v>338</v>
      </c>
      <c r="N10" s="353">
        <v>79</v>
      </c>
      <c r="O10" s="349" t="s">
        <v>152</v>
      </c>
      <c r="P10" s="290"/>
      <c r="Q10" s="347" t="s">
        <v>123</v>
      </c>
      <c r="R10" s="353">
        <v>178</v>
      </c>
      <c r="T10" s="354" t="s">
        <v>408</v>
      </c>
      <c r="U10" s="355">
        <v>0.27</v>
      </c>
      <c r="V10" s="360">
        <v>13.9</v>
      </c>
      <c r="X10" s="347" t="s">
        <v>252</v>
      </c>
    </row>
    <row r="11" spans="1:26" x14ac:dyDescent="0.2">
      <c r="A11" s="342" t="s">
        <v>380</v>
      </c>
      <c r="B11" s="340">
        <v>28857</v>
      </c>
      <c r="C11" s="344" t="s">
        <v>152</v>
      </c>
      <c r="E11" s="347" t="s">
        <v>389</v>
      </c>
      <c r="F11" s="348">
        <v>6194</v>
      </c>
      <c r="G11" s="349" t="s">
        <v>152</v>
      </c>
      <c r="H11" s="334"/>
      <c r="I11" s="350" t="s">
        <v>280</v>
      </c>
      <c r="J11" s="351">
        <v>16681</v>
      </c>
      <c r="K11" s="352" t="s">
        <v>152</v>
      </c>
      <c r="M11" s="350" t="s">
        <v>339</v>
      </c>
      <c r="N11" s="351">
        <v>81</v>
      </c>
      <c r="O11" s="352" t="s">
        <v>152</v>
      </c>
      <c r="P11" s="290"/>
      <c r="Q11" s="350" t="s">
        <v>124</v>
      </c>
      <c r="R11" s="351">
        <v>199</v>
      </c>
      <c r="T11" s="357" t="s">
        <v>409</v>
      </c>
      <c r="U11" s="358">
        <v>0.2</v>
      </c>
      <c r="V11" s="361">
        <v>13.13</v>
      </c>
      <c r="X11" s="350" t="s">
        <v>253</v>
      </c>
    </row>
    <row r="12" spans="1:26" x14ac:dyDescent="0.2">
      <c r="A12" s="343" t="s">
        <v>383</v>
      </c>
      <c r="B12" s="341">
        <v>30026</v>
      </c>
      <c r="C12" s="345" t="s">
        <v>152</v>
      </c>
      <c r="E12" s="347" t="s">
        <v>390</v>
      </c>
      <c r="F12" s="348">
        <v>9321</v>
      </c>
      <c r="G12" s="349" t="s">
        <v>152</v>
      </c>
      <c r="H12" s="334"/>
      <c r="I12" s="347" t="s">
        <v>262</v>
      </c>
      <c r="J12" s="353">
        <v>13069</v>
      </c>
      <c r="K12" s="349" t="s">
        <v>152</v>
      </c>
      <c r="M12" s="347" t="s">
        <v>340</v>
      </c>
      <c r="N12" s="353">
        <v>11</v>
      </c>
      <c r="O12" s="349" t="s">
        <v>152</v>
      </c>
      <c r="P12" s="290"/>
      <c r="Q12" s="347" t="s">
        <v>125</v>
      </c>
      <c r="R12" s="353">
        <v>232</v>
      </c>
      <c r="T12" s="357" t="s">
        <v>410</v>
      </c>
      <c r="U12" s="362">
        <v>0.25</v>
      </c>
      <c r="V12" s="361">
        <v>11.2</v>
      </c>
      <c r="X12" s="347" t="s">
        <v>255</v>
      </c>
    </row>
    <row r="13" spans="1:26" x14ac:dyDescent="0.2">
      <c r="A13" s="342" t="s">
        <v>384</v>
      </c>
      <c r="B13" s="340">
        <v>19346</v>
      </c>
      <c r="C13" s="344" t="s">
        <v>152</v>
      </c>
      <c r="E13" s="347" t="s">
        <v>391</v>
      </c>
      <c r="F13" s="348">
        <v>4690</v>
      </c>
      <c r="G13" s="349" t="s">
        <v>152</v>
      </c>
      <c r="H13" s="334"/>
      <c r="I13" s="350" t="s">
        <v>287</v>
      </c>
      <c r="J13" s="351">
        <v>13324</v>
      </c>
      <c r="K13" s="352" t="s">
        <v>152</v>
      </c>
      <c r="M13" s="350" t="s">
        <v>341</v>
      </c>
      <c r="N13" s="351">
        <v>2</v>
      </c>
      <c r="O13" s="352" t="s">
        <v>152</v>
      </c>
      <c r="P13" s="290"/>
      <c r="Q13" s="350" t="s">
        <v>126</v>
      </c>
      <c r="R13" s="351">
        <v>246</v>
      </c>
      <c r="T13" s="357" t="s">
        <v>411</v>
      </c>
      <c r="U13" s="358">
        <v>0.32</v>
      </c>
      <c r="V13" s="361">
        <v>7.83</v>
      </c>
      <c r="X13" s="350" t="s">
        <v>257</v>
      </c>
    </row>
    <row r="14" spans="1:26" x14ac:dyDescent="0.2">
      <c r="A14" s="342" t="s">
        <v>417</v>
      </c>
      <c r="B14" s="340">
        <v>0</v>
      </c>
      <c r="C14" s="344" t="s">
        <v>247</v>
      </c>
      <c r="E14" s="347" t="s">
        <v>392</v>
      </c>
      <c r="F14" s="348">
        <v>691</v>
      </c>
      <c r="G14" s="349" t="s">
        <v>152</v>
      </c>
      <c r="H14" s="334"/>
      <c r="I14" s="347" t="s">
        <v>283</v>
      </c>
      <c r="J14" s="353">
        <v>9331</v>
      </c>
      <c r="K14" s="349" t="s">
        <v>152</v>
      </c>
      <c r="M14" s="347" t="s">
        <v>342</v>
      </c>
      <c r="N14" s="353">
        <v>2</v>
      </c>
      <c r="O14" s="349" t="s">
        <v>152</v>
      </c>
      <c r="P14" s="290"/>
      <c r="Q14" s="347" t="s">
        <v>127</v>
      </c>
      <c r="R14" s="353">
        <v>270</v>
      </c>
      <c r="T14" s="357" t="s">
        <v>412</v>
      </c>
      <c r="U14" s="362">
        <v>0.32</v>
      </c>
      <c r="V14" s="361">
        <v>11.26</v>
      </c>
      <c r="X14" s="347" t="s">
        <v>258</v>
      </c>
    </row>
    <row r="15" spans="1:26" x14ac:dyDescent="0.2">
      <c r="A15" s="342"/>
      <c r="B15" s="340"/>
      <c r="C15" s="344"/>
      <c r="E15" s="347" t="s">
        <v>393</v>
      </c>
      <c r="F15" s="348">
        <v>10987</v>
      </c>
      <c r="G15" s="349" t="s">
        <v>152</v>
      </c>
      <c r="H15" s="334"/>
      <c r="I15" s="350" t="s">
        <v>260</v>
      </c>
      <c r="J15" s="351">
        <v>11373</v>
      </c>
      <c r="K15" s="352" t="s">
        <v>152</v>
      </c>
      <c r="M15" s="350" t="s">
        <v>343</v>
      </c>
      <c r="N15" s="351">
        <v>2</v>
      </c>
      <c r="O15" s="352" t="s">
        <v>152</v>
      </c>
      <c r="P15" s="290"/>
      <c r="Q15" s="350" t="s">
        <v>128</v>
      </c>
      <c r="R15" s="351">
        <v>296</v>
      </c>
      <c r="T15" s="357" t="s">
        <v>413</v>
      </c>
      <c r="U15" s="362">
        <v>0.44</v>
      </c>
      <c r="V15" s="361">
        <v>7.23</v>
      </c>
      <c r="X15" s="350" t="s">
        <v>259</v>
      </c>
    </row>
    <row r="16" spans="1:26" x14ac:dyDescent="0.2">
      <c r="A16"/>
      <c r="E16" s="347" t="s">
        <v>396</v>
      </c>
      <c r="F16" s="348">
        <v>4179</v>
      </c>
      <c r="G16" s="349" t="s">
        <v>152</v>
      </c>
      <c r="H16" s="334"/>
      <c r="I16" s="347" t="s">
        <v>256</v>
      </c>
      <c r="J16" s="353">
        <v>15040</v>
      </c>
      <c r="K16" s="349" t="s">
        <v>152</v>
      </c>
      <c r="M16" s="347" t="s">
        <v>281</v>
      </c>
      <c r="N16" s="353">
        <v>22</v>
      </c>
      <c r="O16" s="349" t="s">
        <v>152</v>
      </c>
      <c r="P16" s="290"/>
      <c r="Q16" s="347" t="s">
        <v>129</v>
      </c>
      <c r="R16" s="353">
        <v>294</v>
      </c>
      <c r="T16" s="357" t="s">
        <v>414</v>
      </c>
      <c r="U16" s="362">
        <v>0.64</v>
      </c>
      <c r="V16" s="361">
        <v>12.33</v>
      </c>
      <c r="X16" s="347" t="s">
        <v>261</v>
      </c>
    </row>
    <row r="17" spans="1:24" x14ac:dyDescent="0.2">
      <c r="E17" s="347" t="s">
        <v>394</v>
      </c>
      <c r="F17" s="348">
        <v>4559</v>
      </c>
      <c r="G17" s="349" t="s">
        <v>152</v>
      </c>
      <c r="H17" s="334"/>
      <c r="I17" s="350" t="s">
        <v>401</v>
      </c>
      <c r="J17" s="351">
        <v>25541</v>
      </c>
      <c r="K17" s="352" t="s">
        <v>152</v>
      </c>
      <c r="M17" s="350" t="s">
        <v>344</v>
      </c>
      <c r="N17" s="351">
        <v>2</v>
      </c>
      <c r="O17" s="352" t="s">
        <v>152</v>
      </c>
      <c r="P17" s="290"/>
      <c r="Q17" s="350" t="s">
        <v>263</v>
      </c>
      <c r="R17" s="351">
        <v>37</v>
      </c>
      <c r="T17" s="357" t="s">
        <v>417</v>
      </c>
      <c r="U17" s="362">
        <v>0</v>
      </c>
      <c r="V17" s="361">
        <v>0</v>
      </c>
      <c r="X17" s="350" t="s">
        <v>264</v>
      </c>
    </row>
    <row r="18" spans="1:24" x14ac:dyDescent="0.2">
      <c r="E18" s="347" t="s">
        <v>268</v>
      </c>
      <c r="F18" s="348">
        <v>67581</v>
      </c>
      <c r="G18" s="349" t="s">
        <v>152</v>
      </c>
      <c r="H18" s="334"/>
      <c r="I18" s="347" t="s">
        <v>159</v>
      </c>
      <c r="J18" s="353">
        <v>57346</v>
      </c>
      <c r="K18" s="349" t="s">
        <v>152</v>
      </c>
      <c r="M18" s="347" t="s">
        <v>345</v>
      </c>
      <c r="N18" s="353">
        <v>3</v>
      </c>
      <c r="O18" s="349" t="s">
        <v>152</v>
      </c>
      <c r="P18" s="290"/>
      <c r="Q18" s="347" t="s">
        <v>130</v>
      </c>
      <c r="R18" s="353">
        <v>134</v>
      </c>
      <c r="T18" s="499"/>
      <c r="U18" s="500"/>
      <c r="V18" s="500"/>
      <c r="X18" s="347" t="s">
        <v>266</v>
      </c>
    </row>
    <row r="19" spans="1:24" x14ac:dyDescent="0.2">
      <c r="E19" s="347" t="s">
        <v>395</v>
      </c>
      <c r="F19" s="348">
        <v>2591</v>
      </c>
      <c r="G19" s="349" t="s">
        <v>152</v>
      </c>
      <c r="H19" s="334"/>
      <c r="I19" s="350" t="s">
        <v>271</v>
      </c>
      <c r="J19" s="351">
        <v>6283</v>
      </c>
      <c r="K19" s="352" t="s">
        <v>152</v>
      </c>
      <c r="M19" s="350" t="s">
        <v>346</v>
      </c>
      <c r="N19" s="351">
        <v>3</v>
      </c>
      <c r="O19" s="352" t="s">
        <v>152</v>
      </c>
      <c r="P19" s="290"/>
      <c r="Q19" s="350" t="s">
        <v>131</v>
      </c>
      <c r="R19" s="351">
        <v>150</v>
      </c>
      <c r="T19" s="329"/>
      <c r="U19" s="329"/>
      <c r="V19" s="329"/>
      <c r="X19" s="350" t="s">
        <v>267</v>
      </c>
    </row>
    <row r="20" spans="1:24" x14ac:dyDescent="0.2">
      <c r="A20"/>
      <c r="B20"/>
      <c r="C20"/>
      <c r="E20" s="347" t="s">
        <v>274</v>
      </c>
      <c r="F20" s="348">
        <v>5967</v>
      </c>
      <c r="G20" s="349" t="s">
        <v>152</v>
      </c>
      <c r="H20" s="334"/>
      <c r="I20" s="347" t="s">
        <v>402</v>
      </c>
      <c r="J20" s="353">
        <v>6494</v>
      </c>
      <c r="K20" s="349" t="s">
        <v>152</v>
      </c>
      <c r="M20" s="347" t="s">
        <v>347</v>
      </c>
      <c r="N20" s="353">
        <v>4</v>
      </c>
      <c r="O20" s="349" t="s">
        <v>152</v>
      </c>
      <c r="P20" s="290"/>
      <c r="Q20" s="347" t="s">
        <v>132</v>
      </c>
      <c r="R20" s="353">
        <v>170</v>
      </c>
      <c r="T20" s="329"/>
      <c r="U20" s="329"/>
      <c r="V20" s="329"/>
      <c r="X20" s="347" t="s">
        <v>270</v>
      </c>
    </row>
    <row r="21" spans="1:24" x14ac:dyDescent="0.2">
      <c r="A21"/>
      <c r="B21"/>
      <c r="C21"/>
      <c r="E21" s="347" t="s">
        <v>277</v>
      </c>
      <c r="F21" s="348">
        <v>17914</v>
      </c>
      <c r="G21" s="349" t="s">
        <v>152</v>
      </c>
      <c r="H21" s="334"/>
      <c r="I21" s="350" t="s">
        <v>403</v>
      </c>
      <c r="J21" s="351">
        <v>16897</v>
      </c>
      <c r="K21" s="352" t="s">
        <v>152</v>
      </c>
      <c r="M21" s="350" t="s">
        <v>348</v>
      </c>
      <c r="N21" s="351">
        <v>4</v>
      </c>
      <c r="O21" s="352" t="s">
        <v>152</v>
      </c>
      <c r="P21" s="290"/>
      <c r="Q21" s="350" t="s">
        <v>110</v>
      </c>
      <c r="R21" s="351">
        <v>40</v>
      </c>
      <c r="T21" s="329"/>
      <c r="U21" s="329"/>
      <c r="V21" s="329"/>
      <c r="X21" s="350" t="s">
        <v>273</v>
      </c>
    </row>
    <row r="22" spans="1:24" x14ac:dyDescent="0.2">
      <c r="A22"/>
      <c r="B22"/>
      <c r="C22"/>
      <c r="E22" s="347" t="s">
        <v>397</v>
      </c>
      <c r="F22" s="348">
        <v>2112</v>
      </c>
      <c r="G22" s="349" t="s">
        <v>152</v>
      </c>
      <c r="H22" s="334"/>
      <c r="I22" s="347" t="s">
        <v>269</v>
      </c>
      <c r="J22" s="353">
        <v>12387</v>
      </c>
      <c r="K22" s="349" t="s">
        <v>152</v>
      </c>
      <c r="M22" s="347" t="s">
        <v>349</v>
      </c>
      <c r="N22" s="353">
        <v>5</v>
      </c>
      <c r="O22" s="349" t="s">
        <v>152</v>
      </c>
      <c r="P22" s="290"/>
      <c r="Q22" s="347" t="s">
        <v>111</v>
      </c>
      <c r="R22" s="353">
        <v>56</v>
      </c>
      <c r="T22"/>
      <c r="U22"/>
      <c r="V22"/>
      <c r="X22" s="347" t="s">
        <v>276</v>
      </c>
    </row>
    <row r="23" spans="1:24" x14ac:dyDescent="0.2">
      <c r="A23"/>
      <c r="B23"/>
      <c r="C23"/>
      <c r="E23" s="347" t="s">
        <v>398</v>
      </c>
      <c r="F23" s="348">
        <v>972</v>
      </c>
      <c r="G23" s="349" t="s">
        <v>152</v>
      </c>
      <c r="H23" s="334"/>
      <c r="I23" s="350" t="s">
        <v>289</v>
      </c>
      <c r="J23" s="351">
        <v>11341</v>
      </c>
      <c r="K23" s="352" t="s">
        <v>152</v>
      </c>
      <c r="M23" s="350" t="s">
        <v>350</v>
      </c>
      <c r="N23" s="351">
        <v>7</v>
      </c>
      <c r="O23" s="352" t="s">
        <v>152</v>
      </c>
      <c r="P23" s="290"/>
      <c r="Q23" s="350" t="s">
        <v>112</v>
      </c>
      <c r="R23" s="351">
        <v>63</v>
      </c>
      <c r="T23"/>
      <c r="U23"/>
      <c r="V23"/>
      <c r="X23" s="350" t="s">
        <v>278</v>
      </c>
    </row>
    <row r="24" spans="1:24" x14ac:dyDescent="0.2">
      <c r="A24"/>
      <c r="B24"/>
      <c r="C24"/>
      <c r="E24" s="347" t="s">
        <v>399</v>
      </c>
      <c r="F24" s="348">
        <v>1481</v>
      </c>
      <c r="G24" s="349" t="s">
        <v>152</v>
      </c>
      <c r="H24" s="334"/>
      <c r="I24" s="350" t="s">
        <v>417</v>
      </c>
      <c r="J24" s="351">
        <v>0</v>
      </c>
      <c r="K24" s="352" t="s">
        <v>152</v>
      </c>
      <c r="M24" s="347" t="s">
        <v>351</v>
      </c>
      <c r="N24" s="353">
        <v>35</v>
      </c>
      <c r="O24" s="349" t="s">
        <v>152</v>
      </c>
      <c r="P24" s="290"/>
      <c r="Q24" s="347" t="s">
        <v>113</v>
      </c>
      <c r="R24" s="353">
        <v>79</v>
      </c>
      <c r="T24"/>
      <c r="U24"/>
      <c r="V24"/>
      <c r="X24" s="347" t="s">
        <v>279</v>
      </c>
    </row>
    <row r="25" spans="1:24" x14ac:dyDescent="0.2">
      <c r="A25"/>
      <c r="B25"/>
      <c r="C25"/>
      <c r="E25" s="347" t="s">
        <v>417</v>
      </c>
      <c r="F25" s="353">
        <v>0</v>
      </c>
      <c r="G25" s="349" t="s">
        <v>152</v>
      </c>
      <c r="H25" s="334"/>
      <c r="I25" s="350"/>
      <c r="J25" s="351"/>
      <c r="K25" s="352"/>
      <c r="M25" s="350" t="s">
        <v>352</v>
      </c>
      <c r="N25" s="351">
        <v>80</v>
      </c>
      <c r="O25" s="352" t="s">
        <v>152</v>
      </c>
      <c r="P25" s="290"/>
      <c r="Q25" s="350" t="s">
        <v>114</v>
      </c>
      <c r="R25" s="351">
        <v>96</v>
      </c>
      <c r="T25"/>
      <c r="U25"/>
      <c r="V25"/>
      <c r="X25" s="350" t="s">
        <v>282</v>
      </c>
    </row>
    <row r="26" spans="1:24" x14ac:dyDescent="0.2">
      <c r="A26"/>
      <c r="B26"/>
      <c r="C26"/>
      <c r="E26" s="347"/>
      <c r="F26" s="348"/>
      <c r="G26" s="349"/>
      <c r="H26" s="334"/>
      <c r="I26"/>
      <c r="J26"/>
      <c r="K26"/>
      <c r="M26" s="347" t="s">
        <v>353</v>
      </c>
      <c r="N26" s="353">
        <v>80</v>
      </c>
      <c r="O26" s="349" t="s">
        <v>152</v>
      </c>
      <c r="P26" s="290"/>
      <c r="Q26" s="347" t="s">
        <v>115</v>
      </c>
      <c r="R26" s="353">
        <v>110</v>
      </c>
      <c r="T26"/>
      <c r="U26"/>
      <c r="V26"/>
      <c r="X26" s="347" t="s">
        <v>284</v>
      </c>
    </row>
    <row r="27" spans="1:24" x14ac:dyDescent="0.2">
      <c r="H27" s="335"/>
      <c r="I27"/>
      <c r="J27"/>
      <c r="K27"/>
      <c r="M27" s="350" t="s">
        <v>162</v>
      </c>
      <c r="N27" s="351">
        <v>15</v>
      </c>
      <c r="O27" s="352" t="s">
        <v>152</v>
      </c>
      <c r="P27" s="290"/>
      <c r="Q27" s="350" t="s">
        <v>116</v>
      </c>
      <c r="R27" s="351">
        <v>124</v>
      </c>
      <c r="T27"/>
      <c r="U27"/>
      <c r="V27"/>
      <c r="X27" s="350" t="s">
        <v>286</v>
      </c>
    </row>
    <row r="28" spans="1:24" x14ac:dyDescent="0.2">
      <c r="I28"/>
      <c r="J28"/>
      <c r="K28"/>
      <c r="M28" s="347" t="s">
        <v>354</v>
      </c>
      <c r="N28" s="353">
        <v>15</v>
      </c>
      <c r="O28" s="349" t="s">
        <v>152</v>
      </c>
      <c r="P28" s="290"/>
      <c r="Q28" s="347" t="s">
        <v>117</v>
      </c>
      <c r="R28" s="353">
        <v>136</v>
      </c>
      <c r="T28"/>
      <c r="U28"/>
      <c r="V28"/>
      <c r="X28" s="347" t="s">
        <v>288</v>
      </c>
    </row>
    <row r="29" spans="1:24" x14ac:dyDescent="0.2">
      <c r="G29"/>
      <c r="I29"/>
      <c r="J29"/>
      <c r="K29"/>
      <c r="M29" s="350" t="s">
        <v>272</v>
      </c>
      <c r="N29" s="351">
        <v>15</v>
      </c>
      <c r="O29" s="352" t="s">
        <v>152</v>
      </c>
      <c r="P29" s="290"/>
      <c r="Q29" s="350" t="s">
        <v>118</v>
      </c>
      <c r="R29" s="351">
        <v>157</v>
      </c>
      <c r="T29"/>
      <c r="U29"/>
      <c r="V29"/>
      <c r="X29" s="350" t="s">
        <v>290</v>
      </c>
    </row>
    <row r="30" spans="1:24" x14ac:dyDescent="0.2">
      <c r="G30"/>
      <c r="I30"/>
      <c r="J30"/>
      <c r="K30"/>
      <c r="M30" s="347" t="s">
        <v>355</v>
      </c>
      <c r="N30" s="353">
        <v>19</v>
      </c>
      <c r="O30" s="349" t="s">
        <v>152</v>
      </c>
      <c r="P30" s="290"/>
      <c r="Q30" s="347" t="s">
        <v>119</v>
      </c>
      <c r="R30" s="353">
        <v>191</v>
      </c>
      <c r="T30"/>
      <c r="U30"/>
      <c r="V30"/>
      <c r="X30" s="347" t="s">
        <v>291</v>
      </c>
    </row>
    <row r="31" spans="1:24" x14ac:dyDescent="0.2">
      <c r="G31"/>
      <c r="H31" s="332"/>
      <c r="I31"/>
      <c r="J31"/>
      <c r="K31"/>
      <c r="M31" s="350" t="s">
        <v>308</v>
      </c>
      <c r="N31" s="351">
        <v>24</v>
      </c>
      <c r="O31" s="352" t="s">
        <v>152</v>
      </c>
      <c r="P31" s="290"/>
      <c r="Q31" s="350" t="s">
        <v>133</v>
      </c>
      <c r="R31" s="351">
        <v>35</v>
      </c>
      <c r="T31"/>
      <c r="U31"/>
      <c r="V31"/>
      <c r="X31" s="350" t="s">
        <v>292</v>
      </c>
    </row>
    <row r="32" spans="1:24" x14ac:dyDescent="0.2">
      <c r="G32"/>
      <c r="H32" s="332"/>
      <c r="I32"/>
      <c r="J32"/>
      <c r="K32"/>
      <c r="M32" s="347" t="s">
        <v>311</v>
      </c>
      <c r="N32" s="353">
        <v>123</v>
      </c>
      <c r="O32" s="349" t="s">
        <v>152</v>
      </c>
      <c r="P32" s="290"/>
      <c r="Q32" s="347" t="s">
        <v>134</v>
      </c>
      <c r="R32" s="353">
        <v>40</v>
      </c>
      <c r="T32"/>
      <c r="U32"/>
      <c r="V32"/>
      <c r="X32" s="347" t="s">
        <v>293</v>
      </c>
    </row>
    <row r="33" spans="7:24" x14ac:dyDescent="0.2">
      <c r="G33"/>
      <c r="H33" s="332"/>
      <c r="I33"/>
      <c r="J33"/>
      <c r="K33"/>
      <c r="M33" s="350" t="s">
        <v>356</v>
      </c>
      <c r="N33" s="351">
        <v>18</v>
      </c>
      <c r="O33" s="352" t="s">
        <v>152</v>
      </c>
      <c r="P33" s="290"/>
      <c r="Q33" s="350" t="s">
        <v>135</v>
      </c>
      <c r="R33" s="351">
        <v>47</v>
      </c>
      <c r="T33"/>
      <c r="U33"/>
      <c r="V33"/>
      <c r="X33" s="350" t="s">
        <v>294</v>
      </c>
    </row>
    <row r="34" spans="7:24" x14ac:dyDescent="0.2">
      <c r="G34"/>
      <c r="H34" s="332"/>
      <c r="I34"/>
      <c r="J34"/>
      <c r="K34"/>
      <c r="M34" s="347" t="s">
        <v>357</v>
      </c>
      <c r="N34" s="353">
        <v>110</v>
      </c>
      <c r="O34" s="349" t="s">
        <v>152</v>
      </c>
      <c r="P34" s="290"/>
      <c r="Q34" s="347" t="s">
        <v>136</v>
      </c>
      <c r="R34" s="353">
        <v>51</v>
      </c>
      <c r="T34"/>
      <c r="U34"/>
      <c r="V34"/>
      <c r="X34" s="347" t="s">
        <v>295</v>
      </c>
    </row>
    <row r="35" spans="7:24" x14ac:dyDescent="0.2">
      <c r="G35"/>
      <c r="H35" s="332"/>
      <c r="I35"/>
      <c r="J35"/>
      <c r="K35"/>
      <c r="M35" s="350" t="s">
        <v>358</v>
      </c>
      <c r="N35" s="351">
        <v>25</v>
      </c>
      <c r="O35" s="352" t="s">
        <v>152</v>
      </c>
      <c r="P35" s="290"/>
      <c r="Q35" s="350" t="s">
        <v>137</v>
      </c>
      <c r="R35" s="351">
        <v>57</v>
      </c>
      <c r="T35"/>
      <c r="U35"/>
      <c r="V35"/>
      <c r="X35" s="350" t="s">
        <v>296</v>
      </c>
    </row>
    <row r="36" spans="7:24" x14ac:dyDescent="0.2">
      <c r="G36"/>
      <c r="H36" s="332"/>
      <c r="I36"/>
      <c r="J36"/>
      <c r="K36"/>
      <c r="M36" s="347" t="s">
        <v>359</v>
      </c>
      <c r="N36" s="353">
        <v>7</v>
      </c>
      <c r="O36" s="349" t="s">
        <v>152</v>
      </c>
      <c r="P36" s="290"/>
      <c r="Q36" s="347" t="s">
        <v>138</v>
      </c>
      <c r="R36" s="353">
        <v>66</v>
      </c>
      <c r="T36"/>
      <c r="U36"/>
      <c r="V36"/>
      <c r="X36" s="347" t="s">
        <v>298</v>
      </c>
    </row>
    <row r="37" spans="7:24" x14ac:dyDescent="0.2">
      <c r="G37"/>
      <c r="H37" s="332"/>
      <c r="I37"/>
      <c r="J37"/>
      <c r="K37"/>
      <c r="M37" s="350" t="s">
        <v>360</v>
      </c>
      <c r="N37" s="351">
        <v>20</v>
      </c>
      <c r="O37" s="352" t="s">
        <v>152</v>
      </c>
      <c r="P37" s="290"/>
      <c r="Q37" s="350" t="s">
        <v>139</v>
      </c>
      <c r="R37" s="351">
        <v>69</v>
      </c>
      <c r="T37"/>
      <c r="U37"/>
      <c r="V37"/>
      <c r="X37" s="350" t="s">
        <v>299</v>
      </c>
    </row>
    <row r="38" spans="7:24" x14ac:dyDescent="0.2">
      <c r="G38"/>
      <c r="H38" s="332"/>
      <c r="I38"/>
      <c r="J38"/>
      <c r="K38"/>
      <c r="M38" s="347" t="s">
        <v>361</v>
      </c>
      <c r="N38" s="353">
        <v>5</v>
      </c>
      <c r="O38" s="349" t="s">
        <v>152</v>
      </c>
      <c r="P38" s="290"/>
      <c r="Q38" s="347" t="s">
        <v>301</v>
      </c>
      <c r="R38" s="353">
        <v>79</v>
      </c>
      <c r="T38"/>
      <c r="U38"/>
      <c r="V38"/>
      <c r="X38" s="347" t="s">
        <v>302</v>
      </c>
    </row>
    <row r="39" spans="7:24" x14ac:dyDescent="0.2">
      <c r="G39"/>
      <c r="H39" s="332"/>
      <c r="I39"/>
      <c r="J39"/>
      <c r="K39"/>
      <c r="M39" s="350" t="s">
        <v>362</v>
      </c>
      <c r="N39" s="351">
        <v>14</v>
      </c>
      <c r="O39" s="352" t="s">
        <v>152</v>
      </c>
      <c r="P39" s="290"/>
      <c r="Q39" s="350" t="s">
        <v>304</v>
      </c>
      <c r="R39" s="351">
        <v>84</v>
      </c>
      <c r="T39"/>
      <c r="U39"/>
      <c r="V39"/>
      <c r="X39" s="350" t="s">
        <v>305</v>
      </c>
    </row>
    <row r="40" spans="7:24" x14ac:dyDescent="0.2">
      <c r="G40"/>
      <c r="H40" s="332"/>
      <c r="I40"/>
      <c r="J40"/>
      <c r="K40"/>
      <c r="M40" s="347" t="s">
        <v>363</v>
      </c>
      <c r="N40" s="353">
        <v>13</v>
      </c>
      <c r="O40" s="349" t="s">
        <v>152</v>
      </c>
      <c r="P40" s="290"/>
      <c r="Q40" s="347" t="s">
        <v>306</v>
      </c>
      <c r="R40" s="353">
        <v>98</v>
      </c>
      <c r="T40"/>
      <c r="U40"/>
      <c r="V40"/>
      <c r="X40" s="347" t="s">
        <v>307</v>
      </c>
    </row>
    <row r="41" spans="7:24" x14ac:dyDescent="0.2">
      <c r="G41"/>
      <c r="H41" s="332"/>
      <c r="I41"/>
      <c r="J41"/>
      <c r="K41"/>
      <c r="M41" s="350" t="s">
        <v>297</v>
      </c>
      <c r="N41" s="351">
        <v>8</v>
      </c>
      <c r="O41" s="352" t="s">
        <v>152</v>
      </c>
      <c r="P41" s="290"/>
      <c r="Q41" s="350" t="s">
        <v>309</v>
      </c>
      <c r="R41" s="351">
        <v>119</v>
      </c>
      <c r="X41" s="350" t="s">
        <v>310</v>
      </c>
    </row>
    <row r="42" spans="7:24" x14ac:dyDescent="0.2">
      <c r="G42"/>
      <c r="H42" s="332"/>
      <c r="I42"/>
      <c r="J42"/>
      <c r="K42"/>
      <c r="M42" s="347" t="s">
        <v>163</v>
      </c>
      <c r="N42" s="353">
        <v>13</v>
      </c>
      <c r="O42" s="349" t="s">
        <v>152</v>
      </c>
      <c r="P42" s="290"/>
      <c r="Q42" s="347" t="s">
        <v>312</v>
      </c>
      <c r="R42" s="353">
        <v>141</v>
      </c>
      <c r="X42" s="347" t="s">
        <v>313</v>
      </c>
    </row>
    <row r="43" spans="7:24" x14ac:dyDescent="0.2">
      <c r="G43"/>
      <c r="H43" s="332"/>
      <c r="I43"/>
      <c r="J43"/>
      <c r="K43"/>
      <c r="M43" s="350" t="s">
        <v>300</v>
      </c>
      <c r="N43" s="351">
        <v>13</v>
      </c>
      <c r="O43" s="352" t="s">
        <v>152</v>
      </c>
      <c r="P43" s="290"/>
      <c r="Q43" s="350" t="s">
        <v>314</v>
      </c>
      <c r="R43" s="351">
        <v>163</v>
      </c>
      <c r="X43" s="350" t="s">
        <v>315</v>
      </c>
    </row>
    <row r="44" spans="7:24" x14ac:dyDescent="0.2">
      <c r="G44"/>
      <c r="H44" s="332"/>
      <c r="I44"/>
      <c r="J44"/>
      <c r="K44"/>
      <c r="M44" s="347" t="s">
        <v>303</v>
      </c>
      <c r="N44" s="353">
        <v>17</v>
      </c>
      <c r="O44" s="349" t="s">
        <v>152</v>
      </c>
      <c r="P44" s="290"/>
      <c r="Q44" s="347" t="s">
        <v>316</v>
      </c>
      <c r="R44" s="353">
        <v>186</v>
      </c>
      <c r="X44" s="347" t="s">
        <v>317</v>
      </c>
    </row>
    <row r="45" spans="7:24" x14ac:dyDescent="0.2">
      <c r="G45"/>
      <c r="H45" s="332"/>
      <c r="I45"/>
      <c r="J45"/>
      <c r="K45"/>
      <c r="M45" s="350" t="s">
        <v>364</v>
      </c>
      <c r="N45" s="351">
        <v>13</v>
      </c>
      <c r="O45" s="352" t="s">
        <v>152</v>
      </c>
      <c r="P45" s="290"/>
      <c r="Q45" s="350" t="s">
        <v>318</v>
      </c>
      <c r="R45" s="351">
        <v>167</v>
      </c>
      <c r="X45" s="350" t="s">
        <v>319</v>
      </c>
    </row>
    <row r="46" spans="7:24" x14ac:dyDescent="0.2">
      <c r="G46"/>
      <c r="H46" s="332"/>
      <c r="I46"/>
      <c r="J46"/>
      <c r="K46"/>
      <c r="M46" s="347" t="s">
        <v>365</v>
      </c>
      <c r="N46" s="353">
        <v>2</v>
      </c>
      <c r="O46" s="349" t="s">
        <v>152</v>
      </c>
      <c r="P46" s="290"/>
      <c r="Q46" s="347" t="s">
        <v>320</v>
      </c>
      <c r="R46" s="353">
        <v>141</v>
      </c>
      <c r="X46" s="350"/>
    </row>
    <row r="47" spans="7:24" x14ac:dyDescent="0.2">
      <c r="G47"/>
      <c r="H47" s="332"/>
      <c r="I47"/>
      <c r="J47"/>
      <c r="K47"/>
      <c r="M47" s="350" t="s">
        <v>366</v>
      </c>
      <c r="N47" s="351">
        <v>5</v>
      </c>
      <c r="O47" s="352" t="s">
        <v>152</v>
      </c>
      <c r="P47" s="290"/>
      <c r="Q47" s="350" t="s">
        <v>321</v>
      </c>
      <c r="R47" s="363">
        <v>38</v>
      </c>
    </row>
    <row r="48" spans="7:24" x14ac:dyDescent="0.2">
      <c r="G48"/>
      <c r="H48" s="332"/>
      <c r="I48"/>
      <c r="J48"/>
      <c r="K48"/>
      <c r="M48" s="347" t="s">
        <v>367</v>
      </c>
      <c r="N48" s="353">
        <v>12</v>
      </c>
      <c r="O48" s="349" t="s">
        <v>152</v>
      </c>
      <c r="P48" s="290"/>
      <c r="Q48" s="347" t="s">
        <v>322</v>
      </c>
      <c r="R48" s="348">
        <v>42</v>
      </c>
    </row>
    <row r="49" spans="5:18" x14ac:dyDescent="0.2">
      <c r="G49"/>
      <c r="H49" s="332"/>
      <c r="I49"/>
      <c r="J49"/>
      <c r="K49"/>
      <c r="M49" s="350" t="s">
        <v>368</v>
      </c>
      <c r="N49" s="351">
        <v>12</v>
      </c>
      <c r="O49" s="352" t="s">
        <v>152</v>
      </c>
      <c r="P49" s="290"/>
      <c r="Q49" s="350" t="s">
        <v>323</v>
      </c>
      <c r="R49" s="363">
        <v>45</v>
      </c>
    </row>
    <row r="50" spans="5:18" x14ac:dyDescent="0.2">
      <c r="G50"/>
      <c r="H50" s="332"/>
      <c r="I50"/>
      <c r="J50"/>
      <c r="K50"/>
      <c r="M50" s="350" t="s">
        <v>369</v>
      </c>
      <c r="N50" s="351">
        <v>20</v>
      </c>
      <c r="O50" s="352" t="s">
        <v>152</v>
      </c>
      <c r="P50" s="290"/>
      <c r="Q50" s="347" t="s">
        <v>324</v>
      </c>
      <c r="R50" s="348">
        <v>48</v>
      </c>
    </row>
    <row r="51" spans="5:18" x14ac:dyDescent="0.2">
      <c r="G51"/>
      <c r="H51" s="332"/>
      <c r="I51"/>
      <c r="J51"/>
      <c r="K51"/>
      <c r="M51" s="350" t="s">
        <v>370</v>
      </c>
      <c r="N51" s="351">
        <v>35</v>
      </c>
      <c r="O51" s="352" t="s">
        <v>152</v>
      </c>
      <c r="P51" s="290"/>
      <c r="Q51" s="350" t="s">
        <v>325</v>
      </c>
      <c r="R51" s="363">
        <v>51</v>
      </c>
    </row>
    <row r="52" spans="5:18" x14ac:dyDescent="0.2">
      <c r="G52"/>
      <c r="H52" s="332"/>
      <c r="I52"/>
      <c r="J52"/>
      <c r="K52"/>
      <c r="M52" s="350" t="s">
        <v>371</v>
      </c>
      <c r="N52" s="351">
        <v>28</v>
      </c>
      <c r="O52" s="352" t="s">
        <v>152</v>
      </c>
      <c r="P52" s="290"/>
      <c r="Q52" s="347" t="s">
        <v>326</v>
      </c>
      <c r="R52" s="348">
        <v>55</v>
      </c>
    </row>
    <row r="53" spans="5:18" x14ac:dyDescent="0.2">
      <c r="G53"/>
      <c r="H53" s="332"/>
      <c r="I53"/>
      <c r="J53"/>
      <c r="K53"/>
      <c r="M53" s="350" t="s">
        <v>372</v>
      </c>
      <c r="N53" s="351">
        <v>2</v>
      </c>
      <c r="O53" s="352" t="s">
        <v>152</v>
      </c>
      <c r="P53" s="290"/>
      <c r="Q53" s="350" t="s">
        <v>327</v>
      </c>
      <c r="R53" s="363">
        <v>57</v>
      </c>
    </row>
    <row r="54" spans="5:18" x14ac:dyDescent="0.2">
      <c r="G54"/>
      <c r="H54" s="332"/>
      <c r="I54"/>
      <c r="J54"/>
      <c r="K54"/>
      <c r="M54" s="350" t="s">
        <v>373</v>
      </c>
      <c r="N54" s="351">
        <v>2</v>
      </c>
      <c r="O54" s="352" t="s">
        <v>152</v>
      </c>
      <c r="P54" s="290"/>
      <c r="Q54" s="347" t="s">
        <v>328</v>
      </c>
      <c r="R54" s="348">
        <v>60</v>
      </c>
    </row>
    <row r="55" spans="5:18" x14ac:dyDescent="0.2">
      <c r="G55"/>
      <c r="H55" s="332"/>
      <c r="I55"/>
      <c r="J55"/>
      <c r="K55"/>
      <c r="M55" s="350" t="s">
        <v>374</v>
      </c>
      <c r="N55" s="351">
        <v>9</v>
      </c>
      <c r="O55" s="352" t="s">
        <v>152</v>
      </c>
      <c r="P55" s="290"/>
      <c r="Q55" s="350" t="s">
        <v>329</v>
      </c>
      <c r="R55" s="363">
        <v>63</v>
      </c>
    </row>
    <row r="56" spans="5:18" x14ac:dyDescent="0.2">
      <c r="F56" s="295"/>
      <c r="G56"/>
      <c r="H56" s="332"/>
      <c r="M56" s="350" t="s">
        <v>375</v>
      </c>
      <c r="N56" s="351">
        <v>2</v>
      </c>
      <c r="O56" s="352" t="s">
        <v>152</v>
      </c>
      <c r="P56" s="290"/>
      <c r="Q56" s="347" t="s">
        <v>330</v>
      </c>
      <c r="R56" s="348">
        <v>66</v>
      </c>
    </row>
    <row r="57" spans="5:18" x14ac:dyDescent="0.2">
      <c r="G57"/>
      <c r="H57" s="332"/>
      <c r="M57" s="350" t="s">
        <v>376</v>
      </c>
      <c r="N57" s="351">
        <v>2</v>
      </c>
      <c r="O57" s="352" t="s">
        <v>152</v>
      </c>
      <c r="P57" s="290"/>
      <c r="Q57" s="350" t="s">
        <v>331</v>
      </c>
      <c r="R57" s="363">
        <v>70</v>
      </c>
    </row>
    <row r="58" spans="5:18" x14ac:dyDescent="0.2">
      <c r="G58"/>
      <c r="H58" s="332"/>
      <c r="M58" s="350" t="s">
        <v>377</v>
      </c>
      <c r="N58" s="351">
        <v>2</v>
      </c>
      <c r="O58" s="352" t="s">
        <v>152</v>
      </c>
      <c r="P58" s="290"/>
      <c r="Q58" s="347" t="s">
        <v>332</v>
      </c>
      <c r="R58" s="348">
        <v>75</v>
      </c>
    </row>
    <row r="59" spans="5:18" x14ac:dyDescent="0.2">
      <c r="H59" s="332"/>
      <c r="M59" s="350" t="s">
        <v>378</v>
      </c>
      <c r="N59" s="351">
        <v>2</v>
      </c>
      <c r="O59" s="352" t="s">
        <v>152</v>
      </c>
      <c r="P59" s="290"/>
      <c r="Q59" s="350" t="s">
        <v>333</v>
      </c>
      <c r="R59" s="363">
        <v>78</v>
      </c>
    </row>
    <row r="60" spans="5:18" x14ac:dyDescent="0.2">
      <c r="H60" s="332"/>
      <c r="I60"/>
      <c r="J60"/>
      <c r="K60"/>
      <c r="M60" s="350" t="s">
        <v>417</v>
      </c>
      <c r="N60" s="351">
        <v>0</v>
      </c>
      <c r="O60" s="352" t="s">
        <v>152</v>
      </c>
      <c r="P60" s="290"/>
      <c r="Q60" s="347" t="s">
        <v>334</v>
      </c>
      <c r="R60" s="348">
        <v>80</v>
      </c>
    </row>
    <row r="61" spans="5:18" x14ac:dyDescent="0.2">
      <c r="P61" s="290"/>
      <c r="Q61" s="350" t="s">
        <v>335</v>
      </c>
      <c r="R61" s="363">
        <v>0</v>
      </c>
    </row>
    <row r="62" spans="5:18" x14ac:dyDescent="0.2">
      <c r="P62" s="290"/>
      <c r="Q62" s="350"/>
      <c r="R62" s="363"/>
    </row>
    <row r="63" spans="5:18" x14ac:dyDescent="0.2">
      <c r="E63"/>
      <c r="F63"/>
      <c r="G63"/>
      <c r="P63" s="290"/>
    </row>
    <row r="64" spans="5:18" x14ac:dyDescent="0.2">
      <c r="P64" s="290"/>
    </row>
    <row r="65" spans="1:18" x14ac:dyDescent="0.2">
      <c r="A65"/>
      <c r="B65"/>
      <c r="C65"/>
      <c r="D65"/>
      <c r="H65"/>
      <c r="P65" s="290"/>
    </row>
    <row r="66" spans="1:18" x14ac:dyDescent="0.2">
      <c r="P66" s="290"/>
      <c r="Q66" s="290"/>
      <c r="R66" s="290"/>
    </row>
    <row r="67" spans="1:18" x14ac:dyDescent="0.2">
      <c r="P67" s="290"/>
      <c r="Q67" s="290"/>
      <c r="R67" s="290"/>
    </row>
    <row r="68" spans="1:18" x14ac:dyDescent="0.2">
      <c r="P68" s="290"/>
      <c r="Q68" s="290"/>
      <c r="R68" s="290"/>
    </row>
    <row r="69" spans="1:18" x14ac:dyDescent="0.2">
      <c r="P69" s="290"/>
      <c r="Q69" s="290"/>
      <c r="R69" s="290"/>
    </row>
    <row r="70" spans="1:18" x14ac:dyDescent="0.2">
      <c r="P70" s="290"/>
      <c r="Q70" s="290"/>
      <c r="R70" s="290"/>
    </row>
    <row r="71" spans="1:18" x14ac:dyDescent="0.2">
      <c r="P71" s="290"/>
      <c r="Q71" s="290"/>
      <c r="R71" s="290"/>
    </row>
    <row r="72" spans="1:18" x14ac:dyDescent="0.2">
      <c r="P72" s="290"/>
      <c r="Q72" s="290"/>
      <c r="R72" s="290"/>
    </row>
    <row r="73" spans="1:18" x14ac:dyDescent="0.2">
      <c r="P73" s="290"/>
      <c r="Q73" s="290"/>
      <c r="R73" s="290"/>
    </row>
    <row r="74" spans="1:18" x14ac:dyDescent="0.2">
      <c r="P74" s="290"/>
      <c r="Q74" s="290"/>
      <c r="R74" s="290"/>
    </row>
    <row r="75" spans="1:18" x14ac:dyDescent="0.2">
      <c r="P75" s="290"/>
      <c r="Q75" s="290"/>
      <c r="R75" s="290"/>
    </row>
    <row r="76" spans="1:18" x14ac:dyDescent="0.2">
      <c r="P76" s="290"/>
      <c r="Q76" s="290"/>
      <c r="R76" s="290"/>
    </row>
    <row r="77" spans="1:18" x14ac:dyDescent="0.2">
      <c r="P77" s="290"/>
      <c r="Q77" s="290"/>
      <c r="R77" s="290"/>
    </row>
    <row r="78" spans="1:18" x14ac:dyDescent="0.2">
      <c r="P78" s="290"/>
      <c r="Q78" s="290"/>
      <c r="R78" s="290"/>
    </row>
    <row r="79" spans="1:18" x14ac:dyDescent="0.2">
      <c r="P79" s="290"/>
      <c r="Q79" s="290"/>
      <c r="R79" s="290"/>
    </row>
    <row r="80" spans="1:18" x14ac:dyDescent="0.2">
      <c r="P80" s="290"/>
      <c r="Q80" s="290"/>
      <c r="R80" s="290"/>
    </row>
    <row r="81" spans="9:22" x14ac:dyDescent="0.2">
      <c r="P81" s="290"/>
      <c r="Q81" s="290"/>
      <c r="R81" s="290"/>
    </row>
    <row r="82" spans="9:22" x14ac:dyDescent="0.2">
      <c r="P82" s="290"/>
      <c r="Q82" s="290"/>
      <c r="R82" s="290"/>
    </row>
    <row r="83" spans="9:22" x14ac:dyDescent="0.2">
      <c r="P83" s="290"/>
      <c r="Q83" s="290"/>
      <c r="R83" s="290"/>
    </row>
    <row r="84" spans="9:22" x14ac:dyDescent="0.2">
      <c r="P84" s="290"/>
      <c r="Q84" s="290"/>
      <c r="R84" s="290"/>
    </row>
    <row r="85" spans="9:22" x14ac:dyDescent="0.2">
      <c r="P85" s="290"/>
      <c r="Q85" s="290"/>
      <c r="R85" s="290"/>
    </row>
    <row r="86" spans="9:22" x14ac:dyDescent="0.2">
      <c r="P86" s="290"/>
      <c r="Q86" s="290"/>
      <c r="R86" s="290"/>
    </row>
    <row r="87" spans="9:22" x14ac:dyDescent="0.2">
      <c r="P87" s="290"/>
      <c r="Q87" s="290"/>
      <c r="R87" s="290"/>
    </row>
    <row r="88" spans="9:22" x14ac:dyDescent="0.2">
      <c r="P88" s="290"/>
      <c r="Q88" s="290"/>
      <c r="R88" s="290"/>
    </row>
    <row r="89" spans="9:22" x14ac:dyDescent="0.2">
      <c r="P89" s="290"/>
      <c r="Q89" s="290"/>
      <c r="R89" s="290"/>
    </row>
    <row r="90" spans="9:22" x14ac:dyDescent="0.2">
      <c r="P90" s="290"/>
      <c r="Q90" s="290"/>
      <c r="R90" s="290"/>
    </row>
    <row r="91" spans="9:22" x14ac:dyDescent="0.2">
      <c r="P91" s="290"/>
      <c r="Q91" s="290"/>
      <c r="R91" s="290"/>
    </row>
    <row r="92" spans="9:22" x14ac:dyDescent="0.2">
      <c r="P92" s="290"/>
      <c r="Q92" s="290"/>
      <c r="R92" s="290"/>
    </row>
    <row r="93" spans="9:22" x14ac:dyDescent="0.2">
      <c r="P93" s="290"/>
      <c r="Q93" s="290"/>
      <c r="R93" s="290"/>
    </row>
    <row r="94" spans="9:22" x14ac:dyDescent="0.2">
      <c r="P94" s="290"/>
      <c r="Q94" s="290"/>
      <c r="R94" s="290"/>
    </row>
    <row r="95" spans="9:22" ht="15.75" x14ac:dyDescent="0.25">
      <c r="P95" s="290"/>
      <c r="Q95" s="290"/>
      <c r="R95" s="290"/>
      <c r="T95" s="296"/>
      <c r="U95" s="296"/>
      <c r="V95" s="296"/>
    </row>
    <row r="96" spans="9:22" x14ac:dyDescent="0.2">
      <c r="I96" s="293"/>
      <c r="J96" s="293"/>
      <c r="K96" s="293"/>
      <c r="P96" s="290"/>
      <c r="Q96" s="290"/>
      <c r="R96" s="290"/>
    </row>
    <row r="97" spans="6:27" x14ac:dyDescent="0.2">
      <c r="P97" s="290"/>
      <c r="Q97" s="290"/>
      <c r="R97" s="290"/>
    </row>
    <row r="98" spans="6:27" x14ac:dyDescent="0.2">
      <c r="P98" s="290"/>
      <c r="Q98" s="290"/>
      <c r="R98" s="290"/>
    </row>
    <row r="99" spans="6:27" x14ac:dyDescent="0.2">
      <c r="F99" s="294"/>
      <c r="G99" s="293"/>
      <c r="P99" s="290"/>
      <c r="Q99" s="290"/>
      <c r="R99" s="290"/>
    </row>
    <row r="100" spans="6:27" x14ac:dyDescent="0.2">
      <c r="P100" s="290"/>
      <c r="Q100" s="290"/>
      <c r="R100" s="290"/>
    </row>
    <row r="101" spans="6:27" ht="15.75" x14ac:dyDescent="0.25">
      <c r="H101" s="335"/>
      <c r="P101" s="290"/>
      <c r="Q101" s="290"/>
      <c r="R101" s="290"/>
      <c r="X101" s="296"/>
    </row>
    <row r="102" spans="6:27" x14ac:dyDescent="0.2">
      <c r="P102" s="290"/>
      <c r="Q102" s="290"/>
      <c r="R102" s="290"/>
    </row>
    <row r="103" spans="6:27" x14ac:dyDescent="0.2">
      <c r="Q103" s="290"/>
      <c r="R103" s="290"/>
    </row>
    <row r="104" spans="6:27" ht="15.75" x14ac:dyDescent="0.25">
      <c r="R104" s="290"/>
      <c r="S104" s="290"/>
      <c r="Y104" s="296"/>
      <c r="Z104" s="296"/>
      <c r="AA104" s="296"/>
    </row>
    <row r="105" spans="6:27" ht="15.75" x14ac:dyDescent="0.25">
      <c r="R105" s="290"/>
      <c r="S105" s="290"/>
      <c r="Y105" s="296"/>
      <c r="Z105" s="296"/>
      <c r="AA105" s="296"/>
    </row>
    <row r="106" spans="6:27" ht="15.75" x14ac:dyDescent="0.25">
      <c r="P106" s="293"/>
      <c r="Y106" s="296"/>
      <c r="Z106" s="296"/>
      <c r="AA106" s="296"/>
    </row>
    <row r="107" spans="6:27" ht="15.75" x14ac:dyDescent="0.25">
      <c r="P107" s="293"/>
      <c r="Y107" s="296"/>
      <c r="Z107" s="296"/>
      <c r="AA107" s="296"/>
    </row>
    <row r="108" spans="6:27" ht="15.75" x14ac:dyDescent="0.25">
      <c r="P108" s="293"/>
      <c r="Y108" s="296"/>
      <c r="Z108" s="296"/>
      <c r="AA108" s="296"/>
    </row>
    <row r="109" spans="6:27" ht="15.75" x14ac:dyDescent="0.25">
      <c r="P109" s="293"/>
      <c r="Y109" s="296"/>
      <c r="Z109" s="296"/>
      <c r="AA109" s="296"/>
    </row>
    <row r="110" spans="6:27" ht="15.75" x14ac:dyDescent="0.25">
      <c r="P110" s="293"/>
      <c r="Y110" s="296"/>
      <c r="Z110" s="296"/>
      <c r="AA110" s="296"/>
    </row>
    <row r="111" spans="6:27" ht="15.75" x14ac:dyDescent="0.25">
      <c r="P111" s="293"/>
      <c r="Y111" s="296"/>
      <c r="Z111" s="296"/>
      <c r="AA111" s="296"/>
    </row>
    <row r="112" spans="6:27" ht="15.75" x14ac:dyDescent="0.25">
      <c r="P112" s="293"/>
      <c r="Y112" s="296"/>
      <c r="Z112" s="296"/>
      <c r="AA112" s="296"/>
    </row>
    <row r="113" spans="16:27" ht="15.75" x14ac:dyDescent="0.25">
      <c r="P113" s="293"/>
      <c r="Y113" s="296"/>
      <c r="Z113" s="296"/>
      <c r="AA113" s="296"/>
    </row>
    <row r="114" spans="16:27" ht="15.75" x14ac:dyDescent="0.25">
      <c r="P114" s="293"/>
      <c r="Y114" s="296"/>
      <c r="Z114" s="296"/>
      <c r="AA114" s="296"/>
    </row>
    <row r="115" spans="16:27" ht="15.75" x14ac:dyDescent="0.25">
      <c r="P115" s="293"/>
      <c r="Y115" s="296"/>
      <c r="Z115" s="296"/>
      <c r="AA115" s="296"/>
    </row>
    <row r="116" spans="16:27" ht="15.75" x14ac:dyDescent="0.25">
      <c r="P116" s="293"/>
      <c r="Y116" s="296"/>
      <c r="Z116" s="296"/>
      <c r="AA116" s="296"/>
    </row>
    <row r="117" spans="16:27" ht="15.75" x14ac:dyDescent="0.25">
      <c r="P117" s="293"/>
      <c r="Y117" s="296"/>
      <c r="Z117" s="296"/>
      <c r="AA117" s="296"/>
    </row>
    <row r="118" spans="16:27" ht="15.75" x14ac:dyDescent="0.25">
      <c r="P118" s="293"/>
      <c r="Y118" s="296"/>
      <c r="Z118" s="296"/>
      <c r="AA118" s="296"/>
    </row>
    <row r="119" spans="16:27" ht="15.75" x14ac:dyDescent="0.25">
      <c r="P119" s="293"/>
      <c r="Y119" s="296"/>
      <c r="Z119" s="296"/>
      <c r="AA119" s="296"/>
    </row>
    <row r="120" spans="16:27" ht="15.75" x14ac:dyDescent="0.25">
      <c r="P120" s="293"/>
      <c r="Y120" s="296"/>
      <c r="Z120" s="296"/>
      <c r="AA120" s="296"/>
    </row>
    <row r="121" spans="16:27" ht="15.75" x14ac:dyDescent="0.25">
      <c r="P121" s="293"/>
      <c r="Y121" s="296"/>
      <c r="Z121" s="296"/>
      <c r="AA121" s="296"/>
    </row>
    <row r="122" spans="16:27" ht="15.75" x14ac:dyDescent="0.25">
      <c r="P122" s="293"/>
      <c r="Y122" s="296"/>
      <c r="Z122" s="296"/>
      <c r="AA122" s="296"/>
    </row>
    <row r="123" spans="16:27" ht="15.75" x14ac:dyDescent="0.25">
      <c r="P123" s="293"/>
      <c r="Y123" s="296"/>
      <c r="Z123" s="296"/>
      <c r="AA123" s="296"/>
    </row>
    <row r="124" spans="16:27" ht="15.75" x14ac:dyDescent="0.25">
      <c r="P124" s="293"/>
      <c r="Y124" s="296"/>
      <c r="Z124" s="296"/>
      <c r="AA124" s="296"/>
    </row>
    <row r="125" spans="16:27" ht="15.75" x14ac:dyDescent="0.25">
      <c r="P125" s="293"/>
      <c r="Y125" s="296"/>
      <c r="Z125" s="296"/>
      <c r="AA125" s="296"/>
    </row>
    <row r="126" spans="16:27" ht="15.75" x14ac:dyDescent="0.25">
      <c r="P126" s="293"/>
      <c r="Y126" s="296"/>
      <c r="Z126" s="296"/>
      <c r="AA126" s="296"/>
    </row>
    <row r="127" spans="16:27" ht="15.75" x14ac:dyDescent="0.25">
      <c r="P127" s="293"/>
      <c r="Y127" s="296"/>
      <c r="Z127" s="296"/>
      <c r="AA127" s="296"/>
    </row>
    <row r="128" spans="16:27" ht="15.75" x14ac:dyDescent="0.25">
      <c r="P128" s="293"/>
      <c r="Y128" s="296"/>
      <c r="Z128" s="296"/>
      <c r="AA128" s="296"/>
    </row>
    <row r="129" spans="16:27" ht="15.75" x14ac:dyDescent="0.25">
      <c r="P129" s="293"/>
      <c r="Z129" s="296"/>
      <c r="AA129" s="296"/>
    </row>
    <row r="130" spans="16:27" ht="15.75" x14ac:dyDescent="0.25">
      <c r="P130" s="293"/>
      <c r="Z130" s="296"/>
      <c r="AA130" s="296"/>
    </row>
    <row r="131" spans="16:27" ht="15.75" x14ac:dyDescent="0.25">
      <c r="P131" s="293"/>
      <c r="Z131" s="296"/>
      <c r="AA131" s="296"/>
    </row>
    <row r="132" spans="16:27" x14ac:dyDescent="0.2">
      <c r="P132" s="291"/>
    </row>
    <row r="133" spans="16:27" x14ac:dyDescent="0.2">
      <c r="P133" s="293"/>
    </row>
    <row r="134" spans="16:27" ht="15.75" x14ac:dyDescent="0.25">
      <c r="P134" s="293"/>
      <c r="Z134" s="296"/>
      <c r="AA134" s="296"/>
    </row>
    <row r="135" spans="16:27" ht="15.75" x14ac:dyDescent="0.25">
      <c r="P135" s="293"/>
      <c r="Z135" s="296"/>
      <c r="AA135" s="296"/>
    </row>
    <row r="136" spans="16:27" ht="15.75" x14ac:dyDescent="0.25">
      <c r="P136" s="291"/>
      <c r="Z136" s="296"/>
      <c r="AA136" s="296"/>
    </row>
    <row r="137" spans="16:27" x14ac:dyDescent="0.2">
      <c r="P137" s="293"/>
      <c r="R137" s="290"/>
      <c r="S137" s="290"/>
    </row>
  </sheetData>
  <sheetProtection formatCells="0" formatColumns="0" formatRows="0" insertColumns="0" insertRows="0" insertHyperlinks="0" deleteColumns="0" deleteRows="0"/>
  <phoneticPr fontId="0" type="noConversion"/>
  <printOptions gridLines="1"/>
  <pageMargins left="0.75" right="0.75" top="1" bottom="1" header="0.5" footer="0.5"/>
  <pageSetup orientation="landscape" horizontalDpi="4294967293" r:id="rId1"/>
  <headerFooter alignWithMargins="0">
    <oddHeader>&amp;L&amp;"Calibri"&amp;10&amp;K0000FFCLIENT PROPRIETARY&amp;1#</oddHeader>
  </headerFooter>
  <drawing r:id="rId2"/>
  <tableParts count="7">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
  <sheetViews>
    <sheetView workbookViewId="0"/>
    <sheetView workbookViewId="1"/>
  </sheetViews>
  <sheetFormatPr defaultColWidth="8.85546875" defaultRowHeight="12.75" x14ac:dyDescent="0.2"/>
  <sheetData/>
  <pageMargins left="0.7" right="0.7" top="0.75" bottom="0.75" header="0.3" footer="0.3"/>
  <pageSetup orientation="portrait" r:id="rId1"/>
  <headerFooter>
    <oddHeader>&amp;L&amp;"Calibri"&amp;10&amp;K0000FFCLIENT PROPRIETARY&amp;1#</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R397"/>
  <sheetViews>
    <sheetView showGridLines="0" tabSelected="1" zoomScaleNormal="100" workbookViewId="0">
      <selection activeCell="I12" sqref="I12"/>
    </sheetView>
    <sheetView workbookViewId="1">
      <selection activeCell="G8" sqref="G8"/>
    </sheetView>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45932</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87" yWindow="306" count="9">
    <dataValidation type="list" allowBlank="1" showInputMessage="1" showErrorMessage="1" sqref="H21:H22 H33:H34 H27:H28" xr:uid="{5ED67B87-C215-4624-A390-1B5504CC569F}">
      <formula1>"Yes, No"</formula1>
    </dataValidation>
    <dataValidation type="list" allowBlank="1" showInputMessage="1" showErrorMessage="1" sqref="C7:C10" xr:uid="{522C763B-80E8-4561-8E7F-FA3FB942C505}">
      <formula1>"A,R,C"</formula1>
    </dataValidation>
    <dataValidation type="list" errorStyle="warning" allowBlank="1" showInputMessage="1" showErrorMessage="1" errorTitle="Warning" error="This Position is not part of the standard list Select Yes to continue." sqref="F7:F10" xr:uid="{A1348F76-9BFC-4AC9-B336-34FF6E9A0C4F}">
      <formula1>Duty_List</formula1>
    </dataValidation>
    <dataValidation type="list" allowBlank="1" showInputMessage="1" showErrorMessage="1" sqref="E7:E10" xr:uid="{38EB4C93-88B1-471D-83C5-0A557C695B78}">
      <formula1>Paygrade</formula1>
    </dataValidation>
    <dataValidation type="list" allowBlank="1" showInputMessage="1" showErrorMessage="1" prompt="click on arrow for a drop down list" sqref="A39:A40" xr:uid="{898359EF-437F-4AFB-B850-FD844EB0BF2F}">
      <formula1>Equip_List</formula1>
    </dataValidation>
    <dataValidation type="list" allowBlank="1" showInputMessage="1" showErrorMessage="1" prompt="click on arrow for a drop down list" sqref="A33:A34" xr:uid="{BDADD970-4EF6-467B-8D69-FA7E2B6780E7}">
      <formula1>Cutter_Type</formula1>
    </dataValidation>
    <dataValidation type="list" allowBlank="1" showInputMessage="1" showErrorMessage="1" prompt="click on arrow for a drop down list" sqref="A27:A28" xr:uid="{0D8BC9B3-13C1-454C-A517-4A02B19AA26D}">
      <formula1>Boat_Type</formula1>
    </dataValidation>
    <dataValidation type="list" allowBlank="1" showInputMessage="1" showErrorMessage="1" sqref="A21:A22" xr:uid="{61422AC3-57FA-4676-B69B-A5C1BE0D2BE1}">
      <formula1>Air_Type</formula1>
    </dataValidation>
    <dataValidation type="list" allowBlank="1" showInputMessage="1" showErrorMessage="1" sqref="A15:A16" xr:uid="{56B67770-EF29-4766-AC62-7B1436C8CF1C}">
      <formula1>Vehicle_Type</formula1>
    </dataValidation>
  </dataValidations>
  <pageMargins left="0.7" right="0.7" top="0.75" bottom="0.75" header="0.3" footer="0.3"/>
  <pageSetup scale="74" fitToHeight="0" orientation="portrait"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R397"/>
  <sheetViews>
    <sheetView showGridLines="0" zoomScaleNormal="100" workbookViewId="0">
      <selection activeCell="K19" sqref="K19"/>
    </sheetView>
    <sheetView workbookViewId="1">
      <selection activeCell="A15" sqref="A15"/>
    </sheetView>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45933</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147" yWindow="663" count="9">
    <dataValidation type="list" allowBlank="1" showInputMessage="1" showErrorMessage="1" sqref="H21:H22 H33:H34 H27:H28" xr:uid="{B4027EBD-9024-4D04-BDA0-4DACE4F27E97}">
      <formula1>"Yes, No"</formula1>
    </dataValidation>
    <dataValidation type="list" allowBlank="1" showInputMessage="1" showErrorMessage="1" sqref="C7:C10" xr:uid="{0F4A2D66-FC57-4F15-97F8-B4550095532F}">
      <formula1>"A,R,C"</formula1>
    </dataValidation>
    <dataValidation type="list" errorStyle="warning" allowBlank="1" showInputMessage="1" showErrorMessage="1" errorTitle="Warning" error="This Position is not part of the standard list Select Yes to continue." sqref="F7:F10" xr:uid="{CBE04CC9-0470-4724-B448-A9458B9815FE}">
      <formula1>Duty_List</formula1>
    </dataValidation>
    <dataValidation type="list" allowBlank="1" showInputMessage="1" showErrorMessage="1" sqref="E7:E10" xr:uid="{2BDC5E42-3070-473E-B15E-C11C36595C3A}">
      <formula1>Paygrade</formula1>
    </dataValidation>
    <dataValidation type="list" allowBlank="1" showInputMessage="1" showErrorMessage="1" prompt="click on arrow for a drop down list" sqref="A39:A40" xr:uid="{759488D9-CB98-4960-8F5A-91AA97E1E243}">
      <formula1>Equip_List</formula1>
    </dataValidation>
    <dataValidation type="list" allowBlank="1" showInputMessage="1" showErrorMessage="1" prompt="click on arrow for a drop down list" sqref="A33:A34" xr:uid="{411BDE59-3396-47BC-914C-1D0EEB358624}">
      <formula1>Cutter_Type</formula1>
    </dataValidation>
    <dataValidation type="list" allowBlank="1" showInputMessage="1" showErrorMessage="1" prompt="click on arrow for a drop down list" sqref="A27:A28" xr:uid="{4F2C3F31-27ED-42C1-A5F7-10970FF62E01}">
      <formula1>Boat_Type</formula1>
    </dataValidation>
    <dataValidation type="list" allowBlank="1" showInputMessage="1" showErrorMessage="1" sqref="A21:A22" xr:uid="{8C0203D0-BE31-4DC2-9A8A-382AC8EA9E6E}">
      <formula1>Air_Type</formula1>
    </dataValidation>
    <dataValidation type="list" allowBlank="1" showInputMessage="1" showErrorMessage="1" sqref="A15:A16" xr:uid="{E0D7249B-78BF-4567-B927-796B7619D357}">
      <formula1>Vehicle_Type</formula1>
    </dataValidation>
  </dataValidations>
  <pageMargins left="0.7" right="0.7" top="0.75" bottom="0.75" header="0.3" footer="0.3"/>
  <pageSetup scale="74" fitToHeight="0" orientation="portrait" horizont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R397"/>
  <sheetViews>
    <sheetView showGridLines="0" zoomScaleNormal="100" workbookViewId="0">
      <selection activeCell="A3" sqref="A3:XFD4"/>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45934</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101" yWindow="563" count="9">
    <dataValidation type="list" allowBlank="1" showInputMessage="1" showErrorMessage="1" sqref="H21:H22 H33:H34 H27:H28" xr:uid="{40CBBF80-95B9-4DFC-BB93-DC77E340F2AB}">
      <formula1>"Yes, No"</formula1>
    </dataValidation>
    <dataValidation type="list" allowBlank="1" showInputMessage="1" showErrorMessage="1" sqref="C7:C10" xr:uid="{3C79DEF8-12AB-4826-A021-DBA3B074CD38}">
      <formula1>"A,R,C"</formula1>
    </dataValidation>
    <dataValidation type="list" errorStyle="warning" allowBlank="1" showInputMessage="1" showErrorMessage="1" errorTitle="Warning" error="This Position is not part of the standard list Select Yes to continue." sqref="F7:F10" xr:uid="{DFC665FB-4656-436B-B748-A75964905536}">
      <formula1>Duty_List</formula1>
    </dataValidation>
    <dataValidation type="list" allowBlank="1" showInputMessage="1" showErrorMessage="1" sqref="E7:E10" xr:uid="{4EBF7686-7DCF-4046-A932-74A1410CE623}">
      <formula1>Paygrade</formula1>
    </dataValidation>
    <dataValidation type="list" allowBlank="1" showInputMessage="1" showErrorMessage="1" prompt="click on arrow for a drop down list" sqref="A39:A40" xr:uid="{B86D7C15-E2B7-49C5-B96E-51974AB40826}">
      <formula1>Equip_List</formula1>
    </dataValidation>
    <dataValidation type="list" allowBlank="1" showInputMessage="1" showErrorMessage="1" prompt="click on arrow for a drop down list" sqref="A33:A34" xr:uid="{D998596B-C32C-4012-A048-4EC43BDC8A37}">
      <formula1>Cutter_Type</formula1>
    </dataValidation>
    <dataValidation type="list" allowBlank="1" showInputMessage="1" showErrorMessage="1" prompt="click on arrow for a drop down list" sqref="A27:A28" xr:uid="{508FEE35-3B7B-400B-BB7B-D44EEC82F31C}">
      <formula1>Boat_Type</formula1>
    </dataValidation>
    <dataValidation type="list" allowBlank="1" showInputMessage="1" showErrorMessage="1" sqref="A21:A22" xr:uid="{7EEA5858-895E-41F3-BB05-C9FC277DD7C9}">
      <formula1>Air_Type</formula1>
    </dataValidation>
    <dataValidation type="list" allowBlank="1" showInputMessage="1" showErrorMessage="1" sqref="A15:A16" xr:uid="{016B907E-0CB9-4E7C-878E-F0A41CDC5AF8}">
      <formula1>Vehicle_Type</formula1>
    </dataValidation>
  </dataValidations>
  <pageMargins left="0.7" right="0.7" top="0.75" bottom="0.75" header="0.3" footer="0.3"/>
  <pageSetup scale="74" fitToHeight="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45935</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xWindow="87" yWindow="547" count="9">
    <dataValidation type="list" allowBlank="1" showInputMessage="1" showErrorMessage="1" sqref="H21:H22 H33:H34 H27:H28" xr:uid="{DFF5E31C-AC5B-4CC0-9476-98C56D162BA2}">
      <formula1>"Yes, No"</formula1>
    </dataValidation>
    <dataValidation type="list" allowBlank="1" showInputMessage="1" showErrorMessage="1" sqref="C7:C10" xr:uid="{165BAD21-338A-415C-A9B8-8D56343850ED}">
      <formula1>"A,R,C"</formula1>
    </dataValidation>
    <dataValidation type="list" errorStyle="warning" allowBlank="1" showInputMessage="1" showErrorMessage="1" errorTitle="Warning" error="This Position is not part of the standard list Select Yes to continue." sqref="F7:F10" xr:uid="{941DF1BE-D073-497C-A880-49B5A51D51F2}">
      <formula1>Duty_List</formula1>
    </dataValidation>
    <dataValidation type="list" allowBlank="1" showInputMessage="1" showErrorMessage="1" sqref="E7:E10" xr:uid="{9F12A9F4-0877-4852-8466-E86EC28DB0B8}">
      <formula1>Paygrade</formula1>
    </dataValidation>
    <dataValidation type="list" allowBlank="1" showInputMessage="1" showErrorMessage="1" prompt="click on arrow for a drop down list" sqref="A39:A40" xr:uid="{A9BEE448-A6BD-45B7-8176-1533C0D166D0}">
      <formula1>Equip_List</formula1>
    </dataValidation>
    <dataValidation type="list" allowBlank="1" showInputMessage="1" showErrorMessage="1" prompt="click on arrow for a drop down list" sqref="A33:A34" xr:uid="{55CEC4C2-FDC5-4FE9-BF3A-83D7F9379DA1}">
      <formula1>Cutter_Type</formula1>
    </dataValidation>
    <dataValidation type="list" allowBlank="1" showInputMessage="1" showErrorMessage="1" prompt="click on arrow for a drop down list" sqref="A27:A28" xr:uid="{371148FC-6E94-49D7-B19B-66A8F7E512F1}">
      <formula1>Boat_Type</formula1>
    </dataValidation>
    <dataValidation type="list" allowBlank="1" showInputMessage="1" showErrorMessage="1" sqref="A21:A22" xr:uid="{0C12BD61-B851-415E-8838-F0CA45E80724}">
      <formula1>Air_Type</formula1>
    </dataValidation>
    <dataValidation type="list" allowBlank="1" showInputMessage="1" showErrorMessage="1" sqref="A15:A16" xr:uid="{019B5398-4453-4B03-8ED2-A14F392C7822}">
      <formula1>Vehicle_Type</formula1>
    </dataValidation>
  </dataValidations>
  <pageMargins left="0.7" right="0.7" top="0.75" bottom="0.75" header="0.3" footer="0.3"/>
  <pageSetup scale="74" fitToHeight="0"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45936</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3BB23F58-82EA-41CB-9DA7-7D8E14E7A3B6}">
      <formula1>"Yes, No"</formula1>
    </dataValidation>
    <dataValidation type="list" allowBlank="1" showInputMessage="1" showErrorMessage="1" sqref="C7:C10" xr:uid="{F22B9D6C-E645-4E65-91E5-D25B4844E889}">
      <formula1>"A,R,C"</formula1>
    </dataValidation>
    <dataValidation type="list" errorStyle="warning" allowBlank="1" showInputMessage="1" showErrorMessage="1" errorTitle="Warning" error="This Position is not part of the standard list Select Yes to continue." sqref="F7:F10" xr:uid="{68BEDFC6-6489-46B2-AC3F-8DEC55D089E8}">
      <formula1>Duty_List</formula1>
    </dataValidation>
    <dataValidation type="list" allowBlank="1" showInputMessage="1" showErrorMessage="1" sqref="E7:E10" xr:uid="{0F97124D-1E24-434C-A6E3-44C4F6C1380A}">
      <formula1>Paygrade</formula1>
    </dataValidation>
    <dataValidation type="list" allowBlank="1" showInputMessage="1" showErrorMessage="1" prompt="click on arrow for a drop down list" sqref="A39:A40" xr:uid="{088C8CFC-FD35-479F-8D30-A0A896A46CEA}">
      <formula1>Equip_List</formula1>
    </dataValidation>
    <dataValidation type="list" allowBlank="1" showInputMessage="1" showErrorMessage="1" prompt="click on arrow for a drop down list" sqref="A33:A34" xr:uid="{2974CC90-A02E-4339-82DA-CDEDDF456018}">
      <formula1>Cutter_Type</formula1>
    </dataValidation>
    <dataValidation type="list" allowBlank="1" showInputMessage="1" showErrorMessage="1" prompt="click on arrow for a drop down list" sqref="A27:A28" xr:uid="{764AE9D9-0EF8-4C67-8091-797A165E8CB8}">
      <formula1>Boat_Type</formula1>
    </dataValidation>
    <dataValidation type="list" allowBlank="1" showInputMessage="1" showErrorMessage="1" sqref="A21:A22" xr:uid="{8F925FE2-6207-49D2-94F9-1D24D4356E4B}">
      <formula1>Air_Type</formula1>
    </dataValidation>
    <dataValidation type="list" allowBlank="1" showInputMessage="1" showErrorMessage="1" sqref="A15:A16" xr:uid="{916E961A-F48D-4155-A9CD-4C0FDFDEA7E4}">
      <formula1>Vehicle_Type</formula1>
    </dataValidation>
  </dataValidations>
  <pageMargins left="0.7" right="0.7" top="0.75" bottom="0.75" header="0.3" footer="0.3"/>
  <pageSetup scale="74" fitToHeight="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R397"/>
  <sheetViews>
    <sheetView showGridLines="0" zoomScaleNormal="100" workbookViewId="0">
      <selection activeCell="B5" sqref="B5"/>
    </sheetView>
    <sheetView workbookViewId="1"/>
  </sheetViews>
  <sheetFormatPr defaultColWidth="9.140625" defaultRowHeight="12.75" x14ac:dyDescent="0.2"/>
  <cols>
    <col min="1" max="1" width="24.7109375" style="152" customWidth="1"/>
    <col min="2" max="2" width="15.28515625" style="153" bestFit="1" customWidth="1"/>
    <col min="3" max="3" width="8" style="152" customWidth="1"/>
    <col min="4" max="4" width="16.28515625" style="152" customWidth="1"/>
    <col min="5" max="5" width="8.7109375" style="152" bestFit="1" customWidth="1"/>
    <col min="6" max="6" width="12.7109375" style="152" customWidth="1"/>
    <col min="7" max="7" width="12" style="152" customWidth="1"/>
    <col min="8" max="8" width="12.7109375" style="152" customWidth="1"/>
    <col min="9" max="9" width="12.7109375" style="153" customWidth="1"/>
    <col min="10" max="10" width="9.140625" style="153"/>
    <col min="11" max="11" width="16" style="153" bestFit="1" customWidth="1"/>
    <col min="12" max="12" width="9.140625" style="153"/>
    <col min="13" max="13" width="17.42578125" style="153" bestFit="1" customWidth="1"/>
    <col min="14" max="14" width="5.42578125" style="153" bestFit="1" customWidth="1"/>
    <col min="15" max="15" width="7.140625" style="153" bestFit="1" customWidth="1"/>
    <col min="16" max="16" width="5" style="153" bestFit="1" customWidth="1"/>
    <col min="17" max="16384" width="9.140625" style="153"/>
  </cols>
  <sheetData>
    <row r="1" spans="1:18" x14ac:dyDescent="0.2">
      <c r="A1" s="150" t="s">
        <v>2</v>
      </c>
      <c r="B1" s="151" t="str">
        <f>'Daily Summary'!J2</f>
        <v>UCGPXXXXXX</v>
      </c>
      <c r="D1" s="153"/>
      <c r="F1" s="154" t="s">
        <v>96</v>
      </c>
      <c r="G1" s="155" t="str">
        <f>'Daily Summary'!A1</f>
        <v>F/V StillaFloat</v>
      </c>
    </row>
    <row r="2" spans="1:18" x14ac:dyDescent="0.2">
      <c r="A2" s="156"/>
      <c r="B2" s="156"/>
      <c r="C2" s="156"/>
      <c r="D2" s="153"/>
      <c r="E2" s="156"/>
      <c r="F2" s="153"/>
      <c r="G2" s="156"/>
      <c r="H2" s="153"/>
    </row>
    <row r="3" spans="1:18" x14ac:dyDescent="0.2">
      <c r="A3" s="156"/>
      <c r="B3" s="156"/>
      <c r="C3" s="156"/>
      <c r="D3" s="153"/>
      <c r="E3" s="156"/>
      <c r="F3" s="153"/>
      <c r="G3" s="503"/>
      <c r="H3" s="504"/>
      <c r="I3" s="504"/>
    </row>
    <row r="4" spans="1:18" ht="13.5" thickBot="1" x14ac:dyDescent="0.25">
      <c r="A4" s="154" t="s">
        <v>97</v>
      </c>
      <c r="B4" s="502">
        <v>45937</v>
      </c>
      <c r="C4" s="156"/>
      <c r="D4" s="157"/>
      <c r="E4" s="157"/>
      <c r="F4" s="154" t="s">
        <v>98</v>
      </c>
      <c r="G4" s="158"/>
      <c r="H4" s="158"/>
      <c r="I4" s="159"/>
    </row>
    <row r="5" spans="1:18" ht="13.5" thickBot="1" x14ac:dyDescent="0.25">
      <c r="A5" s="266"/>
      <c r="B5" s="267"/>
      <c r="C5" s="268"/>
      <c r="D5" s="266"/>
      <c r="E5" s="266"/>
      <c r="F5" s="266"/>
      <c r="G5" s="269"/>
      <c r="H5" s="269"/>
      <c r="I5" s="269"/>
    </row>
    <row r="6" spans="1:18" s="145" customFormat="1" ht="11.25" x14ac:dyDescent="0.2">
      <c r="A6" s="140" t="s">
        <v>99</v>
      </c>
      <c r="B6" s="142" t="s">
        <v>100</v>
      </c>
      <c r="C6" s="142" t="s">
        <v>101</v>
      </c>
      <c r="D6" s="142" t="s">
        <v>102</v>
      </c>
      <c r="E6" s="142" t="s">
        <v>103</v>
      </c>
      <c r="F6" s="142" t="s">
        <v>104</v>
      </c>
      <c r="G6" s="142" t="s">
        <v>105</v>
      </c>
      <c r="H6" s="142" t="s">
        <v>106</v>
      </c>
      <c r="I6" s="217" t="s">
        <v>107</v>
      </c>
      <c r="J6" s="160"/>
    </row>
    <row r="7" spans="1:18" s="145" customFormat="1" ht="11.25" x14ac:dyDescent="0.2">
      <c r="A7" s="260" t="s">
        <v>108</v>
      </c>
      <c r="B7" s="261"/>
      <c r="C7" s="261"/>
      <c r="D7" s="162" t="s">
        <v>109</v>
      </c>
      <c r="E7" s="262" t="s">
        <v>110</v>
      </c>
      <c r="F7" s="164"/>
      <c r="G7" s="263">
        <v>0</v>
      </c>
      <c r="H7" s="264">
        <f>INDEX(Personnel[],MATCH(E7,Paygrade,0),2)</f>
        <v>40</v>
      </c>
      <c r="I7" s="265">
        <f>(G7*H7)</f>
        <v>0</v>
      </c>
    </row>
    <row r="8" spans="1:18" s="145" customFormat="1" ht="11.25" x14ac:dyDescent="0.2">
      <c r="A8" s="260" t="s">
        <v>108</v>
      </c>
      <c r="B8" s="161"/>
      <c r="C8" s="261"/>
      <c r="D8" s="162" t="s">
        <v>109</v>
      </c>
      <c r="E8" s="163" t="s">
        <v>111</v>
      </c>
      <c r="F8" s="164"/>
      <c r="G8" s="164">
        <v>0</v>
      </c>
      <c r="H8" s="264">
        <f>INDEX(Personnel[],MATCH(E8,Paygrade,0),2)</f>
        <v>56</v>
      </c>
      <c r="I8" s="165">
        <f t="shared" ref="I8:I10" si="0">(G8*H8)</f>
        <v>0</v>
      </c>
    </row>
    <row r="9" spans="1:18" s="145" customFormat="1" ht="11.25" x14ac:dyDescent="0.2">
      <c r="A9" s="260" t="s">
        <v>108</v>
      </c>
      <c r="B9" s="161"/>
      <c r="C9" s="261"/>
      <c r="D9" s="162" t="s">
        <v>109</v>
      </c>
      <c r="E9" s="163" t="s">
        <v>112</v>
      </c>
      <c r="F9" s="164"/>
      <c r="G9" s="164">
        <v>0</v>
      </c>
      <c r="H9" s="264">
        <f>INDEX(Personnel[],MATCH(E9,Paygrade,0),2)</f>
        <v>63</v>
      </c>
      <c r="I9" s="165">
        <f t="shared" si="0"/>
        <v>0</v>
      </c>
    </row>
    <row r="10" spans="1:18" s="145" customFormat="1" ht="11.25" x14ac:dyDescent="0.2">
      <c r="A10" s="260" t="s">
        <v>108</v>
      </c>
      <c r="B10" s="161"/>
      <c r="C10" s="261"/>
      <c r="D10" s="162" t="s">
        <v>109</v>
      </c>
      <c r="E10" s="163" t="s">
        <v>113</v>
      </c>
      <c r="F10" s="164"/>
      <c r="G10" s="164">
        <v>0</v>
      </c>
      <c r="H10" s="264">
        <f>INDEX(Personnel[],MATCH(E10,Paygrade,0),2)</f>
        <v>79</v>
      </c>
      <c r="I10" s="165">
        <f t="shared" si="0"/>
        <v>0</v>
      </c>
    </row>
    <row r="11" spans="1:18" s="145" customFormat="1" ht="12" thickBot="1" x14ac:dyDescent="0.25">
      <c r="A11" s="166"/>
      <c r="B11" s="167"/>
      <c r="C11" s="167"/>
      <c r="D11" s="168"/>
      <c r="E11" s="169"/>
      <c r="F11" s="169"/>
      <c r="G11" s="170"/>
      <c r="H11" s="171"/>
      <c r="I11" s="172"/>
    </row>
    <row r="12" spans="1:18" s="145" customFormat="1" ht="12" thickBot="1" x14ac:dyDescent="0.25">
      <c r="A12" s="173"/>
      <c r="B12" s="173"/>
      <c r="C12" s="174" t="s">
        <v>140</v>
      </c>
      <c r="D12" s="175"/>
      <c r="E12" s="175"/>
      <c r="F12" s="175"/>
      <c r="G12" s="176"/>
      <c r="H12" s="177"/>
      <c r="I12" s="178">
        <f>SUM(I7:I10)</f>
        <v>0</v>
      </c>
    </row>
    <row r="13" spans="1:18" s="145" customFormat="1" ht="12" thickBot="1" x14ac:dyDescent="0.25">
      <c r="A13" s="173"/>
      <c r="B13" s="173"/>
      <c r="C13" s="179"/>
      <c r="D13" s="179"/>
      <c r="E13" s="179"/>
      <c r="F13" s="179"/>
      <c r="G13" s="180"/>
      <c r="I13" s="180"/>
    </row>
    <row r="14" spans="1:18" s="145" customFormat="1" ht="11.25" x14ac:dyDescent="0.2">
      <c r="A14" s="140" t="s">
        <v>141</v>
      </c>
      <c r="B14" s="142" t="s">
        <v>142</v>
      </c>
      <c r="C14" s="142" t="s">
        <v>143</v>
      </c>
      <c r="D14" s="142" t="s">
        <v>144</v>
      </c>
      <c r="E14" s="142" t="s">
        <v>145</v>
      </c>
      <c r="F14" s="142" t="s">
        <v>146</v>
      </c>
      <c r="G14" s="148" t="s">
        <v>42</v>
      </c>
    </row>
    <row r="15" spans="1:18" s="145" customFormat="1" x14ac:dyDescent="0.2">
      <c r="A15" s="181" t="s">
        <v>417</v>
      </c>
      <c r="B15" s="182"/>
      <c r="C15" s="183">
        <v>0</v>
      </c>
      <c r="D15" s="286">
        <f>INDEX(Vehicle[],MATCH(A15,Vehicle_Type,0),3)</f>
        <v>0</v>
      </c>
      <c r="E15" s="183">
        <v>0</v>
      </c>
      <c r="F15" s="287">
        <f>INDEX(Vehicle[],MATCH(A15,Vehicle_Type,0),2)</f>
        <v>0</v>
      </c>
      <c r="G15" s="184">
        <f>C15*D15+E15*F15</f>
        <v>0</v>
      </c>
      <c r="M15"/>
      <c r="N15"/>
      <c r="O15"/>
      <c r="P15"/>
      <c r="Q15"/>
      <c r="R15"/>
    </row>
    <row r="16" spans="1:18" s="145" customFormat="1" x14ac:dyDescent="0.2">
      <c r="A16" s="181" t="s">
        <v>417</v>
      </c>
      <c r="B16" s="182"/>
      <c r="C16" s="183">
        <v>0</v>
      </c>
      <c r="D16" s="286">
        <f>INDEX(Vehicle[],MATCH(A16,Vehicle_Type,0),3)</f>
        <v>0</v>
      </c>
      <c r="E16" s="183">
        <v>0</v>
      </c>
      <c r="F16" s="287">
        <f>INDEX(Vehicle[],MATCH(A16,Vehicle_Type,0),2)</f>
        <v>0</v>
      </c>
      <c r="G16" s="184">
        <f>C16*D16+E16*F16</f>
        <v>0</v>
      </c>
      <c r="M16"/>
      <c r="N16"/>
      <c r="O16"/>
      <c r="P16"/>
      <c r="Q16"/>
      <c r="R16"/>
    </row>
    <row r="17" spans="1:18" s="145" customFormat="1" ht="13.5" thickBot="1" x14ac:dyDescent="0.25">
      <c r="C17" s="149"/>
      <c r="G17" s="185"/>
      <c r="M17"/>
      <c r="N17"/>
      <c r="O17"/>
      <c r="P17"/>
      <c r="Q17"/>
      <c r="R17"/>
    </row>
    <row r="18" spans="1:18" s="145" customFormat="1" ht="13.5" thickBot="1" x14ac:dyDescent="0.25">
      <c r="C18" s="174" t="s">
        <v>147</v>
      </c>
      <c r="D18" s="175"/>
      <c r="E18" s="175"/>
      <c r="F18" s="186"/>
      <c r="G18" s="187">
        <f>SUM(G15:G16)</f>
        <v>0</v>
      </c>
      <c r="H18" s="188"/>
      <c r="K18" s="146"/>
      <c r="L18" s="146"/>
      <c r="M18"/>
      <c r="N18"/>
      <c r="O18"/>
      <c r="P18"/>
      <c r="Q18"/>
      <c r="R18"/>
    </row>
    <row r="19" spans="1:18" s="145" customFormat="1" ht="13.5" thickBot="1" x14ac:dyDescent="0.25">
      <c r="C19" s="189"/>
      <c r="D19" s="189"/>
      <c r="E19" s="189"/>
      <c r="F19" s="189"/>
      <c r="G19" s="190"/>
      <c r="H19" s="191"/>
      <c r="L19" s="146"/>
      <c r="M19"/>
      <c r="N19"/>
      <c r="O19"/>
      <c r="P19"/>
      <c r="Q19"/>
      <c r="R19"/>
    </row>
    <row r="20" spans="1:18" s="145" customFormat="1" x14ac:dyDescent="0.2">
      <c r="A20" s="140" t="s">
        <v>148</v>
      </c>
      <c r="B20" s="142"/>
      <c r="C20" s="50" t="s">
        <v>149</v>
      </c>
      <c r="D20" s="142" t="s">
        <v>150</v>
      </c>
      <c r="E20" s="142" t="s">
        <v>105</v>
      </c>
      <c r="F20" s="142" t="s">
        <v>106</v>
      </c>
      <c r="G20" s="143" t="s">
        <v>42</v>
      </c>
      <c r="H20" s="144" t="s">
        <v>151</v>
      </c>
      <c r="I20" s="147"/>
      <c r="L20" s="146"/>
      <c r="M20"/>
      <c r="N20"/>
      <c r="O20"/>
      <c r="P20"/>
      <c r="Q20"/>
      <c r="R20"/>
    </row>
    <row r="21" spans="1:18" s="145" customFormat="1" x14ac:dyDescent="0.2">
      <c r="A21" s="192" t="s">
        <v>417</v>
      </c>
      <c r="B21" s="193"/>
      <c r="C21" s="47"/>
      <c r="D21" s="194" t="s">
        <v>152</v>
      </c>
      <c r="E21" s="164">
        <v>0</v>
      </c>
      <c r="F21" s="501">
        <f>INDEX(ADMIN!$A$7:$C$14,MATCH(A21,Air_Type,0),2)</f>
        <v>0</v>
      </c>
      <c r="G21" s="195">
        <f>E21*F21</f>
        <v>0</v>
      </c>
      <c r="H21" s="196"/>
      <c r="I21" s="197"/>
      <c r="L21" s="146"/>
      <c r="M21"/>
      <c r="N21"/>
      <c r="O21"/>
      <c r="P21"/>
      <c r="Q21"/>
      <c r="R21"/>
    </row>
    <row r="22" spans="1:18" s="145" customFormat="1" x14ac:dyDescent="0.2">
      <c r="A22" s="192" t="s">
        <v>417</v>
      </c>
      <c r="B22" s="198"/>
      <c r="C22" s="47"/>
      <c r="D22" s="199" t="s">
        <v>152</v>
      </c>
      <c r="E22" s="164">
        <v>0</v>
      </c>
      <c r="F22" s="501">
        <f>INDEX(ADMIN!$A$7:$C$14,MATCH(A22,Air_Type,0),2)</f>
        <v>0</v>
      </c>
      <c r="G22" s="200">
        <f>E22*F22</f>
        <v>0</v>
      </c>
      <c r="H22" s="196"/>
      <c r="I22" s="197"/>
      <c r="L22" s="146"/>
      <c r="M22"/>
      <c r="N22"/>
      <c r="O22"/>
      <c r="P22"/>
      <c r="Q22"/>
      <c r="R22"/>
    </row>
    <row r="23" spans="1:18" s="145" customFormat="1" ht="13.5" thickBot="1" x14ac:dyDescent="0.25">
      <c r="B23" s="198"/>
      <c r="C23" s="149"/>
      <c r="D23" s="201"/>
      <c r="G23" s="185"/>
      <c r="L23" s="146"/>
      <c r="M23"/>
      <c r="N23"/>
      <c r="O23"/>
      <c r="P23"/>
      <c r="Q23"/>
      <c r="R23"/>
    </row>
    <row r="24" spans="1:18" s="145" customFormat="1" ht="13.5" thickBot="1" x14ac:dyDescent="0.25">
      <c r="C24" s="174" t="s">
        <v>153</v>
      </c>
      <c r="D24" s="175"/>
      <c r="E24" s="175"/>
      <c r="F24" s="175"/>
      <c r="G24" s="187">
        <f>SUM(G21:G22)</f>
        <v>0</v>
      </c>
      <c r="H24" s="202"/>
      <c r="L24" s="146"/>
      <c r="M24"/>
      <c r="N24"/>
      <c r="O24"/>
      <c r="P24"/>
      <c r="Q24"/>
      <c r="R24"/>
    </row>
    <row r="25" spans="1:18" s="145" customFormat="1" ht="13.5" thickBot="1" x14ac:dyDescent="0.25">
      <c r="L25" s="146"/>
      <c r="M25"/>
      <c r="N25"/>
      <c r="O25"/>
      <c r="P25"/>
      <c r="Q25"/>
      <c r="R25"/>
    </row>
    <row r="26" spans="1:18" s="145" customFormat="1" x14ac:dyDescent="0.2">
      <c r="A26" s="140" t="s">
        <v>154</v>
      </c>
      <c r="B26" s="141"/>
      <c r="C26" s="46" t="s">
        <v>155</v>
      </c>
      <c r="D26" s="142" t="s">
        <v>150</v>
      </c>
      <c r="E26" s="142" t="s">
        <v>105</v>
      </c>
      <c r="F26" s="142" t="s">
        <v>106</v>
      </c>
      <c r="G26" s="143" t="s">
        <v>42</v>
      </c>
      <c r="H26" s="144" t="s">
        <v>151</v>
      </c>
      <c r="L26" s="146"/>
      <c r="M26" s="146"/>
      <c r="N26" s="146"/>
      <c r="O26" s="146"/>
      <c r="P26" s="146"/>
    </row>
    <row r="27" spans="1:18" s="145" customFormat="1" x14ac:dyDescent="0.2">
      <c r="A27" s="192" t="s">
        <v>417</v>
      </c>
      <c r="B27" s="193"/>
      <c r="C27" s="48"/>
      <c r="D27" s="194" t="str">
        <f>INDEX(Boats[],MATCH(A27,Boat_Type,0),3)</f>
        <v>HOURLY</v>
      </c>
      <c r="E27" s="164">
        <v>0</v>
      </c>
      <c r="F27" s="203">
        <f>INDEX(Boats[],MATCH(A27,Boat_Type,0),2)</f>
        <v>0</v>
      </c>
      <c r="G27" s="195">
        <f>E27*F27</f>
        <v>0</v>
      </c>
      <c r="H27" s="196"/>
      <c r="L27" s="146"/>
      <c r="M27" s="146"/>
      <c r="N27" s="146"/>
      <c r="O27" s="146"/>
      <c r="P27" s="146"/>
    </row>
    <row r="28" spans="1:18" s="145" customFormat="1" x14ac:dyDescent="0.2">
      <c r="A28" s="192" t="s">
        <v>417</v>
      </c>
      <c r="B28" s="198"/>
      <c r="C28" s="49"/>
      <c r="D28" s="194" t="str">
        <f>INDEX(Boats[],MATCH(A28,Boat_Type,0),3)</f>
        <v>HOURLY</v>
      </c>
      <c r="E28" s="204">
        <v>0</v>
      </c>
      <c r="F28" s="203">
        <f>INDEX(Boats[],MATCH(A28,Boat_Type,0),2)</f>
        <v>0</v>
      </c>
      <c r="G28" s="195">
        <f>E28*F28</f>
        <v>0</v>
      </c>
      <c r="H28" s="205"/>
      <c r="L28" s="146"/>
      <c r="M28" s="146"/>
      <c r="N28" s="146"/>
      <c r="O28" s="146"/>
      <c r="P28" s="146"/>
    </row>
    <row r="29" spans="1:18" s="145" customFormat="1" ht="13.5" thickBot="1" x14ac:dyDescent="0.25">
      <c r="A29" s="198"/>
      <c r="B29" s="198"/>
      <c r="C29" s="206"/>
      <c r="D29" s="201"/>
      <c r="E29" s="201"/>
      <c r="G29" s="207"/>
      <c r="H29" s="208"/>
      <c r="L29" s="146"/>
      <c r="M29" s="146"/>
      <c r="N29" s="146"/>
      <c r="O29" s="146"/>
      <c r="P29" s="146"/>
    </row>
    <row r="30" spans="1:18" s="145" customFormat="1" ht="12" thickBot="1" x14ac:dyDescent="0.25">
      <c r="C30" s="174" t="s">
        <v>156</v>
      </c>
      <c r="D30" s="175"/>
      <c r="E30" s="175"/>
      <c r="F30" s="175"/>
      <c r="G30" s="187">
        <f>SUM(G27:G28)</f>
        <v>0</v>
      </c>
    </row>
    <row r="31" spans="1:18" s="145" customFormat="1" ht="12" thickBot="1" x14ac:dyDescent="0.25">
      <c r="G31" s="209"/>
    </row>
    <row r="32" spans="1:18" s="145" customFormat="1" ht="11.25" x14ac:dyDescent="0.2">
      <c r="A32" s="140" t="s">
        <v>157</v>
      </c>
      <c r="B32" s="142"/>
      <c r="C32" s="50" t="s">
        <v>158</v>
      </c>
      <c r="D32" s="142" t="s">
        <v>150</v>
      </c>
      <c r="E32" s="142" t="s">
        <v>105</v>
      </c>
      <c r="F32" s="142" t="s">
        <v>106</v>
      </c>
      <c r="G32" s="143" t="s">
        <v>42</v>
      </c>
      <c r="H32" s="144" t="s">
        <v>151</v>
      </c>
    </row>
    <row r="33" spans="1:9" s="145" customFormat="1" ht="11.25" x14ac:dyDescent="0.2">
      <c r="A33" s="192" t="s">
        <v>417</v>
      </c>
      <c r="B33" s="193"/>
      <c r="C33" s="48"/>
      <c r="D33" s="194" t="str">
        <f>INDEX(Cutters[],MATCH(A33,Cutter_Type,0),3)</f>
        <v>HOURLY</v>
      </c>
      <c r="E33" s="164">
        <v>0</v>
      </c>
      <c r="F33" s="203">
        <f>INDEX(Cutters[],MATCH(A33,Cutter_Type,0),2)</f>
        <v>0</v>
      </c>
      <c r="G33" s="195">
        <f>E33*F33</f>
        <v>0</v>
      </c>
      <c r="H33" s="196"/>
    </row>
    <row r="34" spans="1:9" s="145" customFormat="1" ht="11.25" x14ac:dyDescent="0.2">
      <c r="A34" s="192" t="s">
        <v>417</v>
      </c>
      <c r="B34" s="193"/>
      <c r="C34" s="49"/>
      <c r="D34" s="194" t="str">
        <f>INDEX(Cutters[],MATCH(A34,Cutter_Type,0),3)</f>
        <v>HOURLY</v>
      </c>
      <c r="E34" s="164">
        <v>0</v>
      </c>
      <c r="F34" s="203">
        <f>INDEX(Cutters[],MATCH(A34,Cutter_Type,0),2)</f>
        <v>0</v>
      </c>
      <c r="G34" s="195">
        <f>E34*F34</f>
        <v>0</v>
      </c>
      <c r="H34" s="205"/>
    </row>
    <row r="35" spans="1:9" s="145" customFormat="1" ht="12" thickBot="1" x14ac:dyDescent="0.25">
      <c r="A35" s="198"/>
      <c r="C35" s="206"/>
      <c r="G35" s="207"/>
      <c r="H35" s="198"/>
    </row>
    <row r="36" spans="1:9" s="145" customFormat="1" ht="12" thickBot="1" x14ac:dyDescent="0.25">
      <c r="C36" s="174" t="s">
        <v>160</v>
      </c>
      <c r="D36" s="175"/>
      <c r="E36" s="175"/>
      <c r="F36" s="175"/>
      <c r="G36" s="187">
        <f>SUM(G33:G34)</f>
        <v>0</v>
      </c>
    </row>
    <row r="37" spans="1:9" s="145" customFormat="1" ht="12" thickBot="1" x14ac:dyDescent="0.25">
      <c r="F37" s="271"/>
    </row>
    <row r="38" spans="1:9" s="145" customFormat="1" ht="11.25" x14ac:dyDescent="0.2">
      <c r="A38" s="140" t="s">
        <v>161</v>
      </c>
      <c r="B38" s="141"/>
      <c r="C38" s="141"/>
      <c r="D38" s="142" t="s">
        <v>150</v>
      </c>
      <c r="E38" s="142" t="s">
        <v>105</v>
      </c>
      <c r="F38" s="270" t="s">
        <v>106</v>
      </c>
      <c r="G38" s="148" t="s">
        <v>42</v>
      </c>
      <c r="H38" s="149"/>
      <c r="I38" s="147"/>
    </row>
    <row r="39" spans="1:9" s="145" customFormat="1" ht="11.25" x14ac:dyDescent="0.2">
      <c r="A39" s="192" t="s">
        <v>417</v>
      </c>
      <c r="B39" s="193"/>
      <c r="C39" s="193"/>
      <c r="D39" s="194" t="str">
        <f>INDEX(Equipment[],MATCH(A39,Equip_List,0),3)</f>
        <v>HOURLY</v>
      </c>
      <c r="E39" s="164">
        <v>0</v>
      </c>
      <c r="F39" s="203">
        <f>INDEX(Equipment[],MATCH(A39,Equip_List,0),2)</f>
        <v>0</v>
      </c>
      <c r="G39" s="184">
        <f>E39*F39</f>
        <v>0</v>
      </c>
      <c r="H39" s="170"/>
      <c r="I39" s="197"/>
    </row>
    <row r="40" spans="1:9" s="145" customFormat="1" ht="11.25" x14ac:dyDescent="0.2">
      <c r="A40" s="192" t="s">
        <v>417</v>
      </c>
      <c r="B40" s="193"/>
      <c r="C40" s="193"/>
      <c r="D40" s="194" t="str">
        <f>INDEX(Equipment[],MATCH(A40,Equip_List,0),3)</f>
        <v>HOURLY</v>
      </c>
      <c r="E40" s="164">
        <v>0</v>
      </c>
      <c r="F40" s="203">
        <f>INDEX(Equipment[],MATCH(A40,Equip_List,0),2)</f>
        <v>0</v>
      </c>
      <c r="G40" s="184">
        <f>E40*F40</f>
        <v>0</v>
      </c>
      <c r="H40" s="170"/>
      <c r="I40" s="197"/>
    </row>
    <row r="41" spans="1:9" s="145" customFormat="1" ht="12" thickBot="1" x14ac:dyDescent="0.25">
      <c r="A41" s="198"/>
      <c r="C41" s="206"/>
      <c r="G41" s="207"/>
    </row>
    <row r="42" spans="1:9" s="145" customFormat="1" ht="12" thickBot="1" x14ac:dyDescent="0.25">
      <c r="C42" s="174" t="s">
        <v>164</v>
      </c>
      <c r="D42" s="175"/>
      <c r="E42" s="175"/>
      <c r="F42" s="175"/>
      <c r="G42" s="187">
        <f>SUM(G39:G40)</f>
        <v>0</v>
      </c>
      <c r="H42" s="202"/>
    </row>
    <row r="43" spans="1:9" s="145" customFormat="1" ht="12" thickBot="1" x14ac:dyDescent="0.25">
      <c r="C43" s="179"/>
      <c r="D43" s="179"/>
      <c r="E43" s="179"/>
      <c r="F43" s="202"/>
      <c r="G43" s="202"/>
    </row>
    <row r="44" spans="1:9" s="145" customFormat="1" ht="11.25" x14ac:dyDescent="0.2">
      <c r="A44" s="140" t="s">
        <v>165</v>
      </c>
      <c r="B44" s="141"/>
      <c r="C44" s="210" t="s">
        <v>166</v>
      </c>
      <c r="D44" s="211"/>
      <c r="E44" s="141"/>
      <c r="F44" s="142" t="s">
        <v>167</v>
      </c>
      <c r="G44" s="148" t="s">
        <v>168</v>
      </c>
    </row>
    <row r="45" spans="1:9" s="145" customFormat="1" ht="11.25" x14ac:dyDescent="0.2">
      <c r="A45" s="192" t="s">
        <v>169</v>
      </c>
      <c r="B45" s="212"/>
      <c r="C45" s="213"/>
      <c r="D45" s="214"/>
      <c r="E45" s="215"/>
      <c r="F45" s="371"/>
      <c r="G45" s="216"/>
    </row>
    <row r="46" spans="1:9" s="145" customFormat="1" ht="12" thickBot="1" x14ac:dyDescent="0.25">
      <c r="C46" s="201"/>
      <c r="G46" s="209"/>
    </row>
    <row r="47" spans="1:9" s="145" customFormat="1" ht="12" thickBot="1" x14ac:dyDescent="0.25">
      <c r="C47" s="174" t="s">
        <v>170</v>
      </c>
      <c r="D47" s="175"/>
      <c r="E47" s="175"/>
      <c r="F47" s="175"/>
      <c r="G47" s="187">
        <f>SUM(G45:G45)</f>
        <v>0</v>
      </c>
    </row>
    <row r="48" spans="1:9" s="145" customFormat="1" ht="12" thickBot="1" x14ac:dyDescent="0.25"/>
    <row r="49" spans="1:7" s="145" customFormat="1" ht="11.25" x14ac:dyDescent="0.2">
      <c r="A49" s="140" t="s">
        <v>171</v>
      </c>
      <c r="B49" s="141"/>
      <c r="C49" s="210" t="s">
        <v>172</v>
      </c>
      <c r="D49" s="211"/>
      <c r="E49" s="141"/>
      <c r="F49" s="141"/>
      <c r="G49" s="217" t="s">
        <v>173</v>
      </c>
    </row>
    <row r="50" spans="1:7" s="145" customFormat="1" ht="11.25" x14ac:dyDescent="0.2">
      <c r="A50" s="192"/>
      <c r="B50" s="193"/>
      <c r="C50" s="369"/>
      <c r="D50" s="370"/>
      <c r="E50" s="277"/>
      <c r="F50" s="212"/>
      <c r="G50" s="216"/>
    </row>
    <row r="51" spans="1:7" s="145" customFormat="1" ht="11.25" x14ac:dyDescent="0.2">
      <c r="A51" s="192"/>
      <c r="B51" s="193"/>
      <c r="C51" s="218"/>
      <c r="D51" s="214"/>
      <c r="E51" s="277"/>
      <c r="F51" s="212"/>
      <c r="G51" s="216"/>
    </row>
    <row r="52" spans="1:7" s="145" customFormat="1" ht="11.25" x14ac:dyDescent="0.2">
      <c r="A52" s="192"/>
      <c r="B52" s="193"/>
      <c r="C52" s="218"/>
      <c r="D52" s="214"/>
      <c r="E52" s="277"/>
      <c r="F52" s="212"/>
      <c r="G52" s="216"/>
    </row>
    <row r="53" spans="1:7" s="145" customFormat="1" ht="12" thickBot="1" x14ac:dyDescent="0.25">
      <c r="G53" s="209"/>
    </row>
    <row r="54" spans="1:7" s="145" customFormat="1" ht="12" thickBot="1" x14ac:dyDescent="0.25">
      <c r="C54" s="174" t="s">
        <v>174</v>
      </c>
      <c r="D54" s="175"/>
      <c r="E54" s="175"/>
      <c r="F54" s="175"/>
      <c r="G54" s="219">
        <f>SUM(G50:G52)</f>
        <v>0</v>
      </c>
    </row>
    <row r="55" spans="1:7" s="145" customFormat="1" ht="12" thickBot="1" x14ac:dyDescent="0.25">
      <c r="G55" s="197"/>
    </row>
    <row r="56" spans="1:7" s="145" customFormat="1" ht="11.25" x14ac:dyDescent="0.2">
      <c r="A56" s="140" t="s">
        <v>175</v>
      </c>
      <c r="B56" s="141"/>
      <c r="C56" s="210" t="s">
        <v>379</v>
      </c>
      <c r="D56" s="211"/>
      <c r="E56" s="210" t="s">
        <v>176</v>
      </c>
      <c r="F56" s="211"/>
      <c r="G56" s="148" t="s">
        <v>173</v>
      </c>
    </row>
    <row r="57" spans="1:7" s="145" customFormat="1" ht="11.25" x14ac:dyDescent="0.2">
      <c r="A57" s="192"/>
      <c r="B57" s="212"/>
      <c r="C57" s="367"/>
      <c r="D57" s="368"/>
      <c r="E57" s="220"/>
      <c r="F57" s="221"/>
      <c r="G57" s="216"/>
    </row>
    <row r="58" spans="1:7" s="145" customFormat="1" ht="11.25" x14ac:dyDescent="0.2">
      <c r="A58" s="192"/>
      <c r="B58" s="212"/>
      <c r="C58" s="218"/>
      <c r="D58" s="214"/>
      <c r="E58" s="220"/>
      <c r="F58" s="221"/>
      <c r="G58" s="216"/>
    </row>
    <row r="59" spans="1:7" s="145" customFormat="1" ht="12" thickBot="1" x14ac:dyDescent="0.25">
      <c r="G59" s="209"/>
    </row>
    <row r="60" spans="1:7" s="145" customFormat="1" ht="12" thickBot="1" x14ac:dyDescent="0.25">
      <c r="C60" s="174" t="s">
        <v>177</v>
      </c>
      <c r="D60" s="175"/>
      <c r="E60" s="175"/>
      <c r="F60" s="175"/>
      <c r="G60" s="187">
        <f>SUM(G57:G58)</f>
        <v>0</v>
      </c>
    </row>
    <row r="61" spans="1:7" s="145" customFormat="1" ht="12" thickBot="1" x14ac:dyDescent="0.25">
      <c r="B61" s="257"/>
      <c r="C61" s="179"/>
      <c r="D61" s="179"/>
      <c r="E61" s="273"/>
      <c r="F61" s="179"/>
      <c r="G61" s="202"/>
    </row>
    <row r="62" spans="1:7" s="145" customFormat="1" ht="11.25" x14ac:dyDescent="0.2">
      <c r="A62" s="365" t="s">
        <v>178</v>
      </c>
      <c r="B62" s="141"/>
      <c r="C62" s="210" t="s">
        <v>172</v>
      </c>
      <c r="D62" s="211"/>
      <c r="E62" s="272"/>
      <c r="F62" s="141"/>
      <c r="G62" s="217" t="s">
        <v>173</v>
      </c>
    </row>
    <row r="63" spans="1:7" s="145" customFormat="1" ht="11.25" x14ac:dyDescent="0.2">
      <c r="A63" s="259"/>
      <c r="B63" s="256"/>
      <c r="C63" s="369"/>
      <c r="D63" s="370"/>
      <c r="E63" s="274"/>
      <c r="F63" s="212"/>
      <c r="G63" s="216"/>
    </row>
    <row r="64" spans="1:7" s="145" customFormat="1" ht="11.25" x14ac:dyDescent="0.2">
      <c r="A64" s="258"/>
      <c r="B64" s="193"/>
      <c r="C64" s="369"/>
      <c r="D64" s="370"/>
      <c r="E64" s="274"/>
      <c r="F64" s="212"/>
      <c r="G64" s="216"/>
    </row>
    <row r="65" spans="1:17" s="145" customFormat="1" ht="12" thickBot="1" x14ac:dyDescent="0.25">
      <c r="A65" s="149"/>
      <c r="G65" s="209"/>
    </row>
    <row r="66" spans="1:17" s="145" customFormat="1" ht="12" thickBot="1" x14ac:dyDescent="0.25">
      <c r="A66" s="149"/>
      <c r="C66" s="174" t="s">
        <v>179</v>
      </c>
      <c r="D66" s="175"/>
      <c r="E66" s="175"/>
      <c r="F66" s="175"/>
      <c r="G66" s="219">
        <f>SUM(G63:G64)</f>
        <v>0</v>
      </c>
    </row>
    <row r="67" spans="1:17" s="145" customFormat="1" ht="12" thickBot="1" x14ac:dyDescent="0.25">
      <c r="A67" s="149"/>
      <c r="C67" s="179"/>
      <c r="D67" s="179"/>
      <c r="E67" s="179"/>
      <c r="F67" s="179"/>
      <c r="G67" s="223"/>
    </row>
    <row r="68" spans="1:17" s="145" customFormat="1" ht="11.25" x14ac:dyDescent="0.2">
      <c r="A68" s="366" t="s">
        <v>180</v>
      </c>
      <c r="B68" s="141"/>
      <c r="C68" s="210" t="s">
        <v>172</v>
      </c>
      <c r="D68" s="211"/>
      <c r="E68" s="222"/>
      <c r="F68" s="222"/>
      <c r="G68" s="217" t="s">
        <v>173</v>
      </c>
    </row>
    <row r="69" spans="1:17" s="145" customFormat="1" ht="11.25" x14ac:dyDescent="0.2">
      <c r="A69" s="192"/>
      <c r="B69" s="193"/>
      <c r="C69" s="369"/>
      <c r="D69" s="370"/>
      <c r="E69" s="277"/>
      <c r="F69" s="212"/>
      <c r="G69" s="216"/>
    </row>
    <row r="70" spans="1:17" s="145" customFormat="1" ht="11.25" x14ac:dyDescent="0.2">
      <c r="A70" s="192"/>
      <c r="B70" s="193"/>
      <c r="C70" s="369"/>
      <c r="D70" s="370"/>
      <c r="E70" s="277"/>
      <c r="F70" s="212"/>
      <c r="G70" s="216"/>
    </row>
    <row r="71" spans="1:17" s="145" customFormat="1" ht="12" thickBot="1" x14ac:dyDescent="0.25">
      <c r="B71" s="198"/>
      <c r="F71" s="201"/>
      <c r="G71" s="224"/>
    </row>
    <row r="72" spans="1:17" s="145" customFormat="1" ht="12" thickBot="1" x14ac:dyDescent="0.25">
      <c r="C72" s="174" t="s">
        <v>181</v>
      </c>
      <c r="D72" s="175"/>
      <c r="E72" s="175"/>
      <c r="F72" s="175"/>
      <c r="G72" s="219">
        <f>SUM(G69:G70)</f>
        <v>0</v>
      </c>
    </row>
    <row r="73" spans="1:17" s="145" customFormat="1" ht="12" thickBot="1" x14ac:dyDescent="0.25">
      <c r="G73" s="197"/>
    </row>
    <row r="74" spans="1:17" s="145" customFormat="1" ht="11.25" x14ac:dyDescent="0.2">
      <c r="A74" s="140" t="s">
        <v>182</v>
      </c>
      <c r="B74" s="225"/>
      <c r="C74" s="210" t="s">
        <v>172</v>
      </c>
      <c r="D74" s="211"/>
      <c r="E74" s="222"/>
      <c r="F74" s="222"/>
      <c r="G74" s="217" t="s">
        <v>173</v>
      </c>
    </row>
    <row r="75" spans="1:17" s="145" customFormat="1" ht="11.25" x14ac:dyDescent="0.2">
      <c r="A75" s="192"/>
      <c r="B75" s="193"/>
      <c r="C75" s="369"/>
      <c r="D75" s="370"/>
      <c r="E75" s="277"/>
      <c r="F75" s="212"/>
      <c r="G75" s="216"/>
    </row>
    <row r="76" spans="1:17" s="145" customFormat="1" ht="11.25" x14ac:dyDescent="0.2">
      <c r="A76" s="192"/>
      <c r="B76" s="193"/>
      <c r="C76" s="369"/>
      <c r="D76" s="370"/>
      <c r="E76" s="277"/>
      <c r="F76" s="212"/>
      <c r="G76" s="216"/>
    </row>
    <row r="77" spans="1:17" s="145" customFormat="1" ht="12" thickBot="1" x14ac:dyDescent="0.25">
      <c r="C77" s="179"/>
      <c r="D77" s="179"/>
      <c r="E77" s="179"/>
      <c r="F77" s="179"/>
      <c r="G77" s="227"/>
    </row>
    <row r="78" spans="1:17" s="145" customFormat="1" ht="13.5" thickBot="1" x14ac:dyDescent="0.25">
      <c r="C78" s="174" t="s">
        <v>183</v>
      </c>
      <c r="D78" s="175"/>
      <c r="E78" s="175"/>
      <c r="F78" s="175"/>
      <c r="G78" s="219">
        <f>SUM(G75:G76)</f>
        <v>0</v>
      </c>
      <c r="K78" s="153"/>
      <c r="L78" s="153"/>
      <c r="M78" s="153"/>
      <c r="N78" s="153"/>
      <c r="O78" s="153"/>
      <c r="P78" s="153"/>
      <c r="Q78" s="153"/>
    </row>
    <row r="79" spans="1:17" ht="13.5" thickBot="1" x14ac:dyDescent="0.25">
      <c r="A79" s="153"/>
      <c r="B79" s="228"/>
      <c r="C79" s="153"/>
      <c r="D79" s="153"/>
      <c r="E79" s="229"/>
      <c r="F79" s="153"/>
      <c r="G79" s="229"/>
      <c r="H79" s="153"/>
      <c r="K79" s="145"/>
      <c r="L79" s="145"/>
      <c r="M79" s="145"/>
      <c r="N79" s="145"/>
      <c r="O79" s="145"/>
      <c r="P79" s="145"/>
      <c r="Q79" s="145"/>
    </row>
    <row r="80" spans="1:17" s="145" customFormat="1" ht="11.25" x14ac:dyDescent="0.2">
      <c r="A80" s="140" t="s">
        <v>184</v>
      </c>
      <c r="B80" s="141"/>
      <c r="C80" s="210" t="s">
        <v>172</v>
      </c>
      <c r="D80" s="211"/>
      <c r="E80" s="222"/>
      <c r="F80" s="222"/>
      <c r="G80" s="217" t="s">
        <v>173</v>
      </c>
    </row>
    <row r="81" spans="1:17" s="145" customFormat="1" ht="11.25" x14ac:dyDescent="0.2">
      <c r="A81" s="192"/>
      <c r="B81" s="193"/>
      <c r="C81" s="369"/>
      <c r="D81" s="370"/>
      <c r="E81" s="277"/>
      <c r="F81" s="212"/>
      <c r="G81" s="216"/>
    </row>
    <row r="82" spans="1:17" s="145" customFormat="1" ht="11.25" x14ac:dyDescent="0.2">
      <c r="A82" s="192"/>
      <c r="B82" s="193"/>
      <c r="C82" s="369"/>
      <c r="D82" s="370"/>
      <c r="E82" s="277"/>
      <c r="F82" s="212"/>
      <c r="G82" s="216"/>
    </row>
    <row r="83" spans="1:17" s="145" customFormat="1" ht="13.5" thickBot="1" x14ac:dyDescent="0.25">
      <c r="D83" s="201"/>
      <c r="G83" s="209"/>
      <c r="I83"/>
      <c r="J83"/>
      <c r="K83"/>
    </row>
    <row r="84" spans="1:17" s="145" customFormat="1" ht="13.5" thickBot="1" x14ac:dyDescent="0.25">
      <c r="C84" s="174" t="s">
        <v>185</v>
      </c>
      <c r="D84" s="175"/>
      <c r="E84" s="175"/>
      <c r="F84" s="175"/>
      <c r="G84" s="219">
        <f>SUM(G81:G82)</f>
        <v>0</v>
      </c>
      <c r="I84"/>
      <c r="J84"/>
      <c r="K84"/>
    </row>
    <row r="85" spans="1:17" s="145" customFormat="1" ht="13.5" thickBot="1" x14ac:dyDescent="0.25">
      <c r="G85" s="197"/>
      <c r="I85"/>
      <c r="J85"/>
      <c r="K85"/>
    </row>
    <row r="86" spans="1:17" s="145" customFormat="1" x14ac:dyDescent="0.2">
      <c r="A86" s="140" t="s">
        <v>186</v>
      </c>
      <c r="B86" s="141"/>
      <c r="C86" s="210" t="s">
        <v>187</v>
      </c>
      <c r="D86" s="210"/>
      <c r="E86" s="278"/>
      <c r="F86" s="226"/>
      <c r="G86" s="217" t="s">
        <v>173</v>
      </c>
      <c r="I86"/>
      <c r="J86"/>
      <c r="K86"/>
    </row>
    <row r="87" spans="1:17" s="145" customFormat="1" x14ac:dyDescent="0.2">
      <c r="A87" s="192"/>
      <c r="B87" s="193"/>
      <c r="C87" s="369"/>
      <c r="D87" s="370"/>
      <c r="E87" s="276"/>
      <c r="F87" s="275"/>
      <c r="G87" s="216"/>
      <c r="I87"/>
      <c r="J87"/>
      <c r="K87"/>
    </row>
    <row r="88" spans="1:17" s="145" customFormat="1" x14ac:dyDescent="0.2">
      <c r="A88" s="192"/>
      <c r="B88" s="193"/>
      <c r="C88" s="369"/>
      <c r="D88" s="370"/>
      <c r="E88" s="276"/>
      <c r="F88" s="275"/>
      <c r="G88" s="216"/>
      <c r="I88"/>
      <c r="J88"/>
      <c r="K88"/>
    </row>
    <row r="89" spans="1:17" s="145" customFormat="1" ht="13.5" thickBot="1" x14ac:dyDescent="0.25">
      <c r="G89" s="224"/>
      <c r="K89" s="153"/>
      <c r="L89" s="153"/>
      <c r="M89" s="153"/>
      <c r="N89" s="153"/>
      <c r="O89" s="153"/>
      <c r="P89" s="153"/>
      <c r="Q89" s="153"/>
    </row>
    <row r="90" spans="1:17" ht="13.5" thickBot="1" x14ac:dyDescent="0.25">
      <c r="A90" s="145"/>
      <c r="B90" s="145"/>
      <c r="C90" s="174" t="s">
        <v>188</v>
      </c>
      <c r="D90" s="175"/>
      <c r="E90" s="175"/>
      <c r="F90" s="175"/>
      <c r="G90" s="219">
        <f>SUM(G87:G88)</f>
        <v>0</v>
      </c>
      <c r="H90" s="230" t="s">
        <v>189</v>
      </c>
      <c r="I90" s="231"/>
    </row>
    <row r="91" spans="1:17" ht="13.5" thickBot="1" x14ac:dyDescent="0.25">
      <c r="A91" s="228"/>
      <c r="B91" s="228"/>
      <c r="C91" s="229"/>
      <c r="D91" s="153"/>
      <c r="E91" s="153"/>
      <c r="F91" s="153"/>
      <c r="G91" s="153"/>
      <c r="H91" s="237">
        <f ca="1">NOW()</f>
        <v>45936.329523032407</v>
      </c>
      <c r="I91" s="231"/>
    </row>
    <row r="92" spans="1:17" ht="13.5" customHeight="1" thickBot="1" x14ac:dyDescent="0.25">
      <c r="A92" s="228"/>
      <c r="B92" s="232" t="s">
        <v>190</v>
      </c>
      <c r="C92" s="233"/>
      <c r="D92" s="234"/>
      <c r="E92" s="235"/>
      <c r="F92" s="235"/>
      <c r="G92" s="236">
        <f>I12+G30+G36+G24+G42+G47+G18+G54+G60+G66+G72+G78+G84+G90</f>
        <v>0</v>
      </c>
      <c r="K92" s="238"/>
      <c r="L92" s="238"/>
      <c r="M92" s="238"/>
      <c r="N92" s="238"/>
      <c r="O92" s="238"/>
      <c r="P92" s="238"/>
      <c r="Q92" s="238"/>
    </row>
    <row r="93" spans="1:17" s="238" customFormat="1" ht="23.25" x14ac:dyDescent="0.2">
      <c r="A93" s="153"/>
      <c r="B93" s="228"/>
      <c r="C93" s="153"/>
      <c r="D93" s="153"/>
      <c r="E93" s="229"/>
      <c r="F93" s="153"/>
      <c r="G93" s="229"/>
      <c r="H93" s="242"/>
      <c r="I93" s="241"/>
      <c r="K93" s="153"/>
      <c r="L93" s="153"/>
      <c r="M93" s="153"/>
      <c r="N93" s="153"/>
      <c r="O93" s="153"/>
      <c r="P93" s="153"/>
      <c r="Q93" s="153"/>
    </row>
    <row r="94" spans="1:17" ht="23.25" x14ac:dyDescent="0.2">
      <c r="A94" s="239" t="s">
        <v>191</v>
      </c>
      <c r="B94" s="239"/>
      <c r="C94" s="240"/>
      <c r="D94" s="241"/>
      <c r="E94" s="240"/>
      <c r="F94" s="241"/>
      <c r="G94" s="240"/>
    </row>
    <row r="95" spans="1:17" x14ac:dyDescent="0.2">
      <c r="A95" s="228"/>
      <c r="B95" s="228"/>
      <c r="C95" s="229"/>
      <c r="D95" s="153"/>
      <c r="E95" s="229"/>
      <c r="F95" s="153"/>
      <c r="G95" s="229"/>
    </row>
    <row r="96" spans="1:17" x14ac:dyDescent="0.2">
      <c r="A96" s="243"/>
      <c r="B96" s="228"/>
      <c r="C96" s="229"/>
      <c r="E96" s="244"/>
      <c r="G96" s="244"/>
    </row>
    <row r="97" spans="1:8" x14ac:dyDescent="0.2">
      <c r="C97" s="244"/>
      <c r="E97" s="244"/>
      <c r="G97" s="244"/>
    </row>
    <row r="98" spans="1:8" x14ac:dyDescent="0.2">
      <c r="C98" s="244"/>
    </row>
    <row r="99" spans="1:8" x14ac:dyDescent="0.2">
      <c r="E99" s="245"/>
      <c r="G99" s="245"/>
    </row>
    <row r="100" spans="1:8" x14ac:dyDescent="0.2">
      <c r="A100" s="153"/>
      <c r="C100" s="245"/>
    </row>
    <row r="101" spans="1:8" x14ac:dyDescent="0.2">
      <c r="A101" s="153"/>
      <c r="C101" s="245"/>
    </row>
    <row r="102" spans="1:8" x14ac:dyDescent="0.2">
      <c r="A102" s="153"/>
      <c r="C102" s="245"/>
    </row>
    <row r="103" spans="1:8" x14ac:dyDescent="0.2">
      <c r="A103" s="153"/>
      <c r="C103" s="244"/>
    </row>
    <row r="104" spans="1:8" x14ac:dyDescent="0.2">
      <c r="A104" s="153"/>
      <c r="C104" s="244"/>
      <c r="H104" s="153"/>
    </row>
    <row r="105" spans="1:8" x14ac:dyDescent="0.2">
      <c r="A105" s="153"/>
      <c r="C105" s="244"/>
      <c r="H105" s="153"/>
    </row>
    <row r="106" spans="1:8" x14ac:dyDescent="0.2">
      <c r="A106" s="153"/>
      <c r="C106" s="244"/>
      <c r="H106" s="153"/>
    </row>
    <row r="107" spans="1:8" x14ac:dyDescent="0.2">
      <c r="A107" s="153"/>
      <c r="C107" s="244"/>
      <c r="H107" s="153"/>
    </row>
    <row r="108" spans="1:8" x14ac:dyDescent="0.2">
      <c r="A108" s="153"/>
      <c r="H108" s="153"/>
    </row>
    <row r="109" spans="1:8" x14ac:dyDescent="0.2">
      <c r="A109" s="153"/>
      <c r="H109" s="153"/>
    </row>
    <row r="110" spans="1:8" x14ac:dyDescent="0.2">
      <c r="A110" s="153"/>
      <c r="H110" s="153"/>
    </row>
    <row r="111" spans="1:8" x14ac:dyDescent="0.2">
      <c r="A111" s="153"/>
      <c r="H111" s="153"/>
    </row>
    <row r="112" spans="1:8" x14ac:dyDescent="0.2">
      <c r="A112" s="153"/>
      <c r="G112" s="245"/>
      <c r="H112" s="153"/>
    </row>
    <row r="113" spans="1:8" x14ac:dyDescent="0.2">
      <c r="A113" s="153"/>
      <c r="H113" s="153"/>
    </row>
    <row r="114" spans="1:8" x14ac:dyDescent="0.2">
      <c r="A114" s="153"/>
      <c r="H114" s="153"/>
    </row>
    <row r="115" spans="1:8" x14ac:dyDescent="0.2">
      <c r="A115" s="153"/>
      <c r="H115" s="153"/>
    </row>
    <row r="116" spans="1:8" x14ac:dyDescent="0.2">
      <c r="A116" s="153"/>
      <c r="H116" s="153"/>
    </row>
    <row r="117" spans="1:8" x14ac:dyDescent="0.2">
      <c r="A117" s="153"/>
      <c r="H117" s="153"/>
    </row>
    <row r="118" spans="1:8" x14ac:dyDescent="0.2">
      <c r="A118" s="153"/>
      <c r="H118" s="153"/>
    </row>
    <row r="119" spans="1:8" x14ac:dyDescent="0.2">
      <c r="A119" s="153"/>
      <c r="H119" s="153"/>
    </row>
    <row r="120" spans="1:8" x14ac:dyDescent="0.2">
      <c r="A120" s="153"/>
      <c r="H120" s="153"/>
    </row>
    <row r="121" spans="1:8" s="153" customFormat="1" x14ac:dyDescent="0.2"/>
    <row r="122" spans="1:8" s="153" customFormat="1" x14ac:dyDescent="0.2"/>
    <row r="123" spans="1:8" s="153" customFormat="1" x14ac:dyDescent="0.2"/>
    <row r="124" spans="1:8" s="153" customFormat="1" x14ac:dyDescent="0.2"/>
    <row r="125" spans="1:8" s="153" customFormat="1" x14ac:dyDescent="0.2"/>
    <row r="126" spans="1:8" s="153" customFormat="1" x14ac:dyDescent="0.2"/>
    <row r="127" spans="1:8" s="153" customFormat="1" x14ac:dyDescent="0.2"/>
    <row r="128" spans="1:8" s="153" customFormat="1" x14ac:dyDescent="0.2"/>
    <row r="129" s="153" customFormat="1" x14ac:dyDescent="0.2"/>
    <row r="130" s="153" customFormat="1" x14ac:dyDescent="0.2"/>
    <row r="131" s="153" customFormat="1" x14ac:dyDescent="0.2"/>
    <row r="132" s="153" customFormat="1" x14ac:dyDescent="0.2"/>
    <row r="133" s="153" customFormat="1" x14ac:dyDescent="0.2"/>
    <row r="134" s="153" customFormat="1" x14ac:dyDescent="0.2"/>
    <row r="135" s="153" customFormat="1" x14ac:dyDescent="0.2"/>
    <row r="136" s="153" customFormat="1" x14ac:dyDescent="0.2"/>
    <row r="137" s="153" customFormat="1" x14ac:dyDescent="0.2"/>
    <row r="138" s="153" customFormat="1" x14ac:dyDescent="0.2"/>
    <row r="139" s="153" customFormat="1" x14ac:dyDescent="0.2"/>
    <row r="140" s="153" customFormat="1" x14ac:dyDescent="0.2"/>
    <row r="141" s="153" customFormat="1" x14ac:dyDescent="0.2"/>
    <row r="142" s="153" customFormat="1" x14ac:dyDescent="0.2"/>
    <row r="143" s="153" customFormat="1" x14ac:dyDescent="0.2"/>
    <row r="144" s="153" customFormat="1" x14ac:dyDescent="0.2"/>
    <row r="145" s="153" customFormat="1" x14ac:dyDescent="0.2"/>
    <row r="146" s="153" customFormat="1" x14ac:dyDescent="0.2"/>
    <row r="147" s="153" customFormat="1" x14ac:dyDescent="0.2"/>
    <row r="148" s="153" customFormat="1" x14ac:dyDescent="0.2"/>
    <row r="149" s="153" customFormat="1" x14ac:dyDescent="0.2"/>
    <row r="150" s="153" customFormat="1" x14ac:dyDescent="0.2"/>
    <row r="151" s="153" customFormat="1" x14ac:dyDescent="0.2"/>
    <row r="152" s="153" customFormat="1" x14ac:dyDescent="0.2"/>
    <row r="153" s="153" customFormat="1" x14ac:dyDescent="0.2"/>
    <row r="154" s="153" customFormat="1" x14ac:dyDescent="0.2"/>
    <row r="155" s="153" customFormat="1" x14ac:dyDescent="0.2"/>
    <row r="156" s="153" customFormat="1" x14ac:dyDescent="0.2"/>
    <row r="157" s="153" customFormat="1" x14ac:dyDescent="0.2"/>
    <row r="158" s="153" customFormat="1" x14ac:dyDescent="0.2"/>
    <row r="159" s="153" customFormat="1" x14ac:dyDescent="0.2"/>
    <row r="160" s="153" customFormat="1" x14ac:dyDescent="0.2"/>
    <row r="161" s="153" customFormat="1" x14ac:dyDescent="0.2"/>
    <row r="162" s="153" customFormat="1" x14ac:dyDescent="0.2"/>
    <row r="163" s="153" customFormat="1" x14ac:dyDescent="0.2"/>
    <row r="164" s="153" customFormat="1" x14ac:dyDescent="0.2"/>
    <row r="165" s="153" customFormat="1" x14ac:dyDescent="0.2"/>
    <row r="166" s="153" customFormat="1" x14ac:dyDescent="0.2"/>
    <row r="167" s="153" customFormat="1" x14ac:dyDescent="0.2"/>
    <row r="168" s="153" customFormat="1" x14ac:dyDescent="0.2"/>
    <row r="169" s="153" customFormat="1" x14ac:dyDescent="0.2"/>
    <row r="170" s="153" customFormat="1" x14ac:dyDescent="0.2"/>
    <row r="171" s="153" customFormat="1" x14ac:dyDescent="0.2"/>
    <row r="172" s="153" customFormat="1" x14ac:dyDescent="0.2"/>
    <row r="173" s="153" customFormat="1" x14ac:dyDescent="0.2"/>
    <row r="174" s="153" customFormat="1" x14ac:dyDescent="0.2"/>
    <row r="175" s="153" customFormat="1" x14ac:dyDescent="0.2"/>
    <row r="176" s="153" customFormat="1" x14ac:dyDescent="0.2"/>
    <row r="177" spans="1:17" x14ac:dyDescent="0.2">
      <c r="A177" s="153"/>
      <c r="C177" s="153"/>
      <c r="D177" s="153"/>
      <c r="E177" s="153"/>
      <c r="F177" s="153"/>
      <c r="G177" s="153"/>
      <c r="H177" s="153"/>
    </row>
    <row r="178" spans="1:17" x14ac:dyDescent="0.2">
      <c r="A178" s="153"/>
      <c r="C178" s="153"/>
      <c r="D178" s="153"/>
      <c r="E178" s="153"/>
      <c r="F178" s="153"/>
      <c r="G178" s="153"/>
      <c r="H178" s="153"/>
    </row>
    <row r="179" spans="1:17" x14ac:dyDescent="0.2">
      <c r="A179" s="153"/>
      <c r="C179" s="153"/>
      <c r="D179" s="153"/>
      <c r="E179" s="153"/>
      <c r="F179" s="153"/>
      <c r="G179" s="153"/>
      <c r="H179" s="153"/>
    </row>
    <row r="180" spans="1:17" x14ac:dyDescent="0.2">
      <c r="A180" s="153"/>
      <c r="C180" s="153"/>
      <c r="D180" s="153"/>
      <c r="E180" s="153"/>
      <c r="F180" s="153"/>
      <c r="G180" s="153"/>
      <c r="H180" s="153"/>
    </row>
    <row r="181" spans="1:17" x14ac:dyDescent="0.2">
      <c r="A181" s="153"/>
      <c r="C181" s="153"/>
      <c r="D181" s="153"/>
      <c r="E181" s="153"/>
      <c r="F181" s="153"/>
      <c r="G181" s="153"/>
      <c r="H181" s="153"/>
    </row>
    <row r="182" spans="1:17" x14ac:dyDescent="0.2">
      <c r="A182" s="153"/>
      <c r="C182" s="153"/>
      <c r="D182" s="153"/>
      <c r="E182" s="153"/>
      <c r="F182" s="153"/>
      <c r="G182" s="153"/>
      <c r="H182" s="153"/>
    </row>
    <row r="183" spans="1:17" x14ac:dyDescent="0.2">
      <c r="A183" s="153"/>
      <c r="C183" s="153"/>
      <c r="D183" s="153"/>
      <c r="E183" s="153"/>
      <c r="F183" s="153"/>
      <c r="G183" s="153"/>
      <c r="H183" s="153"/>
    </row>
    <row r="184" spans="1:17" x14ac:dyDescent="0.2">
      <c r="A184" s="153"/>
      <c r="C184" s="153"/>
      <c r="D184" s="153"/>
      <c r="E184" s="153"/>
      <c r="F184" s="153"/>
      <c r="G184" s="153"/>
    </row>
    <row r="185" spans="1:17" x14ac:dyDescent="0.2">
      <c r="A185" s="153"/>
    </row>
    <row r="186" spans="1:17" x14ac:dyDescent="0.2">
      <c r="A186" s="153"/>
    </row>
    <row r="187" spans="1:17" x14ac:dyDescent="0.2">
      <c r="A187" s="157"/>
    </row>
    <row r="188" spans="1:17" ht="11.25" customHeight="1" x14ac:dyDescent="0.2">
      <c r="A188" s="153"/>
      <c r="K188" s="145"/>
      <c r="L188" s="145"/>
      <c r="M188" s="145"/>
      <c r="N188" s="145"/>
      <c r="O188" s="145"/>
      <c r="P188" s="145"/>
      <c r="Q188" s="145"/>
    </row>
    <row r="189" spans="1:17" s="145" customFormat="1" x14ac:dyDescent="0.2">
      <c r="A189" s="153"/>
      <c r="B189" s="153"/>
      <c r="C189" s="152"/>
      <c r="D189" s="152"/>
      <c r="E189" s="152"/>
      <c r="F189" s="152"/>
      <c r="G189" s="152"/>
      <c r="K189" s="153"/>
      <c r="L189" s="153"/>
      <c r="M189" s="153"/>
      <c r="N189" s="153"/>
      <c r="O189" s="153"/>
      <c r="P189" s="153"/>
      <c r="Q189" s="153"/>
    </row>
    <row r="190" spans="1:17" x14ac:dyDescent="0.2">
      <c r="A190" s="145"/>
      <c r="B190" s="246"/>
      <c r="C190" s="149"/>
      <c r="D190" s="149"/>
      <c r="E190" s="247"/>
      <c r="F190" s="145"/>
      <c r="G190" s="207"/>
      <c r="H190" s="153"/>
    </row>
    <row r="191" spans="1:17" x14ac:dyDescent="0.2">
      <c r="A191" s="153"/>
      <c r="B191" s="248"/>
      <c r="C191" s="249"/>
      <c r="D191" s="249"/>
      <c r="F191" s="153"/>
      <c r="G191" s="250"/>
      <c r="H191" s="153"/>
    </row>
    <row r="192" spans="1:17" x14ac:dyDescent="0.2">
      <c r="A192" s="153"/>
      <c r="B192" s="145"/>
      <c r="C192" s="247"/>
      <c r="D192" s="251"/>
      <c r="F192" s="153"/>
      <c r="G192" s="250"/>
      <c r="H192" s="153"/>
    </row>
    <row r="193" spans="1:8" x14ac:dyDescent="0.2">
      <c r="A193" s="145"/>
      <c r="B193" s="252"/>
      <c r="C193" s="247"/>
      <c r="D193" s="149"/>
      <c r="F193" s="145"/>
      <c r="G193" s="253"/>
      <c r="H193" s="153"/>
    </row>
    <row r="194" spans="1:8" x14ac:dyDescent="0.2">
      <c r="A194" s="145"/>
      <c r="B194" s="252"/>
      <c r="C194" s="247"/>
      <c r="D194" s="149"/>
      <c r="F194" s="145"/>
      <c r="G194" s="253"/>
      <c r="H194" s="153"/>
    </row>
    <row r="195" spans="1:8" x14ac:dyDescent="0.2">
      <c r="A195" s="145"/>
      <c r="B195" s="252"/>
      <c r="C195" s="247"/>
      <c r="D195" s="149"/>
      <c r="F195" s="145"/>
      <c r="G195" s="253"/>
      <c r="H195" s="153"/>
    </row>
    <row r="196" spans="1:8" x14ac:dyDescent="0.2">
      <c r="A196" s="145"/>
      <c r="B196" s="252"/>
      <c r="C196" s="247"/>
      <c r="D196" s="149"/>
      <c r="F196" s="145"/>
      <c r="G196" s="253"/>
      <c r="H196" s="153"/>
    </row>
    <row r="197" spans="1:8" x14ac:dyDescent="0.2">
      <c r="A197" s="145"/>
      <c r="B197" s="252"/>
      <c r="C197" s="247"/>
      <c r="D197" s="149"/>
      <c r="F197" s="145"/>
      <c r="G197" s="253"/>
      <c r="H197" s="153"/>
    </row>
    <row r="198" spans="1:8" x14ac:dyDescent="0.2">
      <c r="A198" s="145"/>
      <c r="B198" s="252"/>
      <c r="C198" s="247"/>
      <c r="D198" s="149"/>
      <c r="F198" s="145"/>
      <c r="G198" s="253"/>
      <c r="H198" s="153"/>
    </row>
    <row r="199" spans="1:8" x14ac:dyDescent="0.2">
      <c r="A199" s="145"/>
      <c r="B199" s="252"/>
      <c r="C199" s="247"/>
      <c r="D199" s="149"/>
      <c r="F199" s="145"/>
      <c r="G199" s="253"/>
      <c r="H199" s="153"/>
    </row>
    <row r="200" spans="1:8" x14ac:dyDescent="0.2">
      <c r="A200" s="145"/>
      <c r="B200" s="252"/>
      <c r="C200" s="247"/>
      <c r="D200" s="149"/>
      <c r="F200" s="145"/>
      <c r="G200" s="253"/>
      <c r="H200" s="153"/>
    </row>
    <row r="201" spans="1:8" x14ac:dyDescent="0.2">
      <c r="A201" s="145"/>
      <c r="B201" s="252"/>
      <c r="C201" s="247"/>
      <c r="D201" s="149"/>
      <c r="F201" s="145"/>
      <c r="G201" s="253"/>
      <c r="H201" s="153"/>
    </row>
    <row r="202" spans="1:8" x14ac:dyDescent="0.2">
      <c r="A202" s="145"/>
      <c r="B202" s="252"/>
      <c r="C202" s="247"/>
      <c r="D202" s="149"/>
      <c r="F202" s="145"/>
      <c r="G202" s="253"/>
      <c r="H202" s="153"/>
    </row>
    <row r="203" spans="1:8" x14ac:dyDescent="0.2">
      <c r="A203" s="145"/>
      <c r="B203" s="252"/>
      <c r="C203" s="247"/>
      <c r="D203" s="149"/>
      <c r="F203" s="145"/>
      <c r="G203" s="253"/>
      <c r="H203" s="153"/>
    </row>
    <row r="204" spans="1:8" x14ac:dyDescent="0.2">
      <c r="A204" s="145"/>
      <c r="B204" s="252"/>
      <c r="C204" s="247"/>
      <c r="D204" s="149"/>
      <c r="F204" s="145"/>
      <c r="G204" s="253"/>
      <c r="H204" s="153"/>
    </row>
    <row r="205" spans="1:8" x14ac:dyDescent="0.2">
      <c r="A205" s="145"/>
      <c r="B205" s="252"/>
      <c r="C205" s="247"/>
      <c r="D205" s="149"/>
      <c r="F205" s="145"/>
      <c r="G205" s="253"/>
      <c r="H205" s="153"/>
    </row>
    <row r="206" spans="1:8" x14ac:dyDescent="0.2">
      <c r="A206" s="145"/>
      <c r="B206" s="252"/>
      <c r="C206" s="247"/>
      <c r="D206" s="149"/>
      <c r="F206" s="145"/>
      <c r="G206" s="253"/>
      <c r="H206" s="153"/>
    </row>
    <row r="207" spans="1:8" x14ac:dyDescent="0.2">
      <c r="A207" s="145"/>
      <c r="B207" s="252"/>
      <c r="C207" s="247"/>
      <c r="D207" s="149"/>
      <c r="F207" s="145"/>
      <c r="G207" s="253"/>
      <c r="H207" s="153"/>
    </row>
    <row r="208" spans="1:8" x14ac:dyDescent="0.2">
      <c r="A208" s="145"/>
      <c r="B208" s="252"/>
      <c r="C208" s="247"/>
      <c r="D208" s="149"/>
      <c r="F208" s="145"/>
      <c r="G208" s="253"/>
      <c r="H208" s="153"/>
    </row>
    <row r="209" spans="1:8" x14ac:dyDescent="0.2">
      <c r="A209" s="145"/>
      <c r="B209" s="252"/>
      <c r="C209" s="247"/>
      <c r="D209" s="149"/>
      <c r="F209" s="145"/>
      <c r="G209" s="253"/>
      <c r="H209" s="153"/>
    </row>
    <row r="210" spans="1:8" x14ac:dyDescent="0.2">
      <c r="A210" s="145"/>
      <c r="B210" s="253"/>
      <c r="D210" s="149"/>
      <c r="F210" s="145"/>
      <c r="G210" s="253"/>
      <c r="H210" s="153"/>
    </row>
    <row r="211" spans="1:8" x14ac:dyDescent="0.2">
      <c r="A211" s="145"/>
      <c r="B211" s="253"/>
      <c r="D211" s="149"/>
      <c r="F211" s="145"/>
      <c r="G211" s="253"/>
      <c r="H211" s="153"/>
    </row>
    <row r="212" spans="1:8" x14ac:dyDescent="0.2">
      <c r="A212" s="145"/>
      <c r="B212" s="253"/>
      <c r="D212" s="149"/>
      <c r="F212" s="145"/>
      <c r="G212" s="253"/>
      <c r="H212" s="153"/>
    </row>
    <row r="213" spans="1:8" x14ac:dyDescent="0.2">
      <c r="A213" s="145"/>
      <c r="B213" s="254"/>
      <c r="D213" s="149"/>
      <c r="F213" s="145"/>
      <c r="G213" s="253"/>
      <c r="H213" s="153"/>
    </row>
    <row r="214" spans="1:8" x14ac:dyDescent="0.2">
      <c r="A214" s="145"/>
      <c r="B214" s="253"/>
      <c r="D214" s="149"/>
      <c r="F214" s="145"/>
      <c r="G214" s="253"/>
      <c r="H214" s="153"/>
    </row>
    <row r="215" spans="1:8" x14ac:dyDescent="0.2">
      <c r="A215" s="145"/>
      <c r="B215" s="253"/>
      <c r="D215" s="149"/>
      <c r="F215" s="145"/>
      <c r="G215" s="253"/>
      <c r="H215" s="153"/>
    </row>
    <row r="216" spans="1:8" x14ac:dyDescent="0.2">
      <c r="A216" s="145"/>
      <c r="B216" s="253"/>
      <c r="D216" s="149"/>
      <c r="F216" s="145"/>
      <c r="G216" s="253"/>
      <c r="H216" s="153"/>
    </row>
    <row r="217" spans="1:8" x14ac:dyDescent="0.2">
      <c r="A217" s="145"/>
      <c r="B217" s="253"/>
      <c r="D217" s="149"/>
      <c r="F217" s="145"/>
      <c r="G217" s="253"/>
      <c r="H217" s="153"/>
    </row>
    <row r="218" spans="1:8" x14ac:dyDescent="0.2">
      <c r="A218" s="145"/>
      <c r="B218" s="253"/>
      <c r="D218" s="149"/>
      <c r="F218" s="145"/>
      <c r="G218" s="253"/>
      <c r="H218" s="153"/>
    </row>
    <row r="219" spans="1:8" x14ac:dyDescent="0.2">
      <c r="A219" s="145"/>
      <c r="B219" s="253"/>
      <c r="D219" s="149"/>
      <c r="F219" s="145"/>
      <c r="G219" s="253"/>
      <c r="H219" s="153"/>
    </row>
    <row r="220" spans="1:8" x14ac:dyDescent="0.2">
      <c r="A220" s="145"/>
      <c r="B220" s="253"/>
      <c r="D220" s="149"/>
      <c r="F220" s="145"/>
      <c r="G220" s="253"/>
      <c r="H220" s="153"/>
    </row>
    <row r="221" spans="1:8" x14ac:dyDescent="0.2">
      <c r="A221" s="145"/>
      <c r="B221" s="253"/>
      <c r="D221" s="149"/>
      <c r="F221" s="145"/>
      <c r="G221" s="253"/>
      <c r="H221" s="153"/>
    </row>
    <row r="222" spans="1:8" x14ac:dyDescent="0.2">
      <c r="A222" s="145"/>
      <c r="B222" s="253"/>
      <c r="D222" s="149"/>
      <c r="F222" s="145"/>
      <c r="G222" s="253"/>
      <c r="H222" s="153"/>
    </row>
    <row r="223" spans="1:8" x14ac:dyDescent="0.2">
      <c r="A223" s="145"/>
      <c r="B223" s="253"/>
      <c r="D223" s="149"/>
      <c r="F223" s="145"/>
      <c r="G223" s="253"/>
      <c r="H223" s="153"/>
    </row>
    <row r="224" spans="1:8" x14ac:dyDescent="0.2">
      <c r="A224" s="146"/>
      <c r="B224" s="146"/>
      <c r="C224" s="146"/>
      <c r="D224" s="146"/>
      <c r="E224" s="146"/>
      <c r="F224" s="146"/>
      <c r="G224" s="146"/>
      <c r="H224" s="153"/>
    </row>
    <row r="225" spans="1:8" x14ac:dyDescent="0.2">
      <c r="A225" s="146"/>
      <c r="B225" s="146"/>
      <c r="C225" s="146"/>
      <c r="D225" s="146"/>
      <c r="E225" s="146"/>
      <c r="F225" s="146"/>
      <c r="G225" s="146"/>
      <c r="H225" s="153"/>
    </row>
    <row r="226" spans="1:8" x14ac:dyDescent="0.2">
      <c r="A226" s="146"/>
      <c r="B226" s="146"/>
      <c r="C226" s="146"/>
      <c r="D226" s="146"/>
      <c r="E226" s="146"/>
      <c r="F226" s="146"/>
      <c r="G226" s="146"/>
      <c r="H226" s="153"/>
    </row>
    <row r="227" spans="1:8" x14ac:dyDescent="0.2">
      <c r="A227" s="146"/>
      <c r="B227" s="146"/>
      <c r="C227" s="146"/>
      <c r="D227" s="146"/>
      <c r="E227" s="146"/>
      <c r="F227" s="146"/>
      <c r="G227" s="146"/>
      <c r="H227" s="153"/>
    </row>
    <row r="228" spans="1:8" x14ac:dyDescent="0.2">
      <c r="A228" s="146"/>
      <c r="B228" s="146"/>
      <c r="C228" s="146"/>
      <c r="D228" s="146"/>
      <c r="E228" s="146"/>
      <c r="F228" s="146"/>
      <c r="G228" s="146"/>
      <c r="H228" s="153"/>
    </row>
    <row r="229" spans="1:8" x14ac:dyDescent="0.2">
      <c r="A229" s="146"/>
      <c r="B229" s="146"/>
      <c r="C229" s="146"/>
      <c r="D229" s="146"/>
      <c r="E229" s="146"/>
      <c r="F229" s="146"/>
      <c r="G229" s="146"/>
      <c r="H229" s="153"/>
    </row>
    <row r="230" spans="1:8" x14ac:dyDescent="0.2">
      <c r="A230" s="146"/>
      <c r="B230" s="146"/>
      <c r="C230" s="146"/>
      <c r="D230" s="146"/>
      <c r="E230" s="146"/>
      <c r="F230" s="146"/>
      <c r="G230" s="146"/>
      <c r="H230" s="153"/>
    </row>
    <row r="231" spans="1:8" x14ac:dyDescent="0.2">
      <c r="A231" s="146"/>
      <c r="B231" s="146"/>
      <c r="C231" s="146"/>
      <c r="D231" s="146"/>
      <c r="E231" s="146"/>
      <c r="F231" s="146"/>
      <c r="G231" s="146"/>
      <c r="H231" s="153"/>
    </row>
    <row r="232" spans="1:8" x14ac:dyDescent="0.2">
      <c r="A232" s="146"/>
      <c r="B232" s="146"/>
      <c r="C232" s="146"/>
      <c r="D232" s="146"/>
      <c r="E232" s="146"/>
      <c r="F232" s="146"/>
      <c r="G232" s="146"/>
      <c r="H232" s="153"/>
    </row>
    <row r="233" spans="1:8" x14ac:dyDescent="0.2">
      <c r="A233" s="146"/>
      <c r="B233" s="146"/>
      <c r="C233" s="146"/>
      <c r="D233" s="146"/>
      <c r="E233" s="146"/>
      <c r="F233" s="146"/>
      <c r="G233" s="146"/>
      <c r="H233" s="153"/>
    </row>
    <row r="234" spans="1:8" x14ac:dyDescent="0.2">
      <c r="A234" s="146"/>
      <c r="B234" s="146"/>
      <c r="C234" s="146"/>
      <c r="D234" s="146"/>
      <c r="E234" s="146"/>
      <c r="F234" s="146"/>
      <c r="G234" s="146"/>
      <c r="H234" s="153"/>
    </row>
    <row r="235" spans="1:8" x14ac:dyDescent="0.2">
      <c r="A235" s="146"/>
      <c r="B235" s="146"/>
      <c r="C235" s="146"/>
      <c r="D235" s="146"/>
      <c r="E235" s="146"/>
      <c r="F235" s="146"/>
      <c r="G235" s="146"/>
      <c r="H235" s="153"/>
    </row>
    <row r="236" spans="1:8" x14ac:dyDescent="0.2">
      <c r="A236" s="146"/>
      <c r="B236" s="146"/>
      <c r="C236" s="146"/>
      <c r="D236" s="146"/>
      <c r="E236" s="146"/>
      <c r="F236" s="146"/>
      <c r="G236" s="146"/>
      <c r="H236" s="153"/>
    </row>
    <row r="237" spans="1:8" x14ac:dyDescent="0.2">
      <c r="A237" s="146"/>
      <c r="B237" s="146"/>
      <c r="C237" s="146"/>
      <c r="D237" s="146"/>
      <c r="E237" s="146"/>
      <c r="F237" s="146"/>
      <c r="G237" s="146"/>
      <c r="H237" s="153"/>
    </row>
    <row r="238" spans="1:8" x14ac:dyDescent="0.2">
      <c r="A238" s="146"/>
      <c r="B238" s="146"/>
      <c r="C238" s="146"/>
      <c r="D238" s="146"/>
      <c r="E238" s="146"/>
      <c r="F238" s="146"/>
      <c r="G238" s="146"/>
      <c r="H238" s="153"/>
    </row>
    <row r="239" spans="1:8" x14ac:dyDescent="0.2">
      <c r="A239" s="146"/>
      <c r="B239" s="146"/>
      <c r="C239" s="146"/>
      <c r="D239" s="146"/>
      <c r="E239" s="146"/>
      <c r="F239" s="146"/>
      <c r="G239" s="146"/>
      <c r="H239" s="153"/>
    </row>
    <row r="240" spans="1:8" x14ac:dyDescent="0.2">
      <c r="A240" s="146"/>
      <c r="B240" s="146"/>
      <c r="C240" s="146"/>
      <c r="D240" s="146"/>
      <c r="E240" s="146"/>
      <c r="F240" s="146"/>
      <c r="G240" s="146"/>
      <c r="H240" s="153"/>
    </row>
    <row r="241" spans="1:8" x14ac:dyDescent="0.2">
      <c r="A241" s="146"/>
      <c r="B241" s="146"/>
      <c r="C241" s="146"/>
      <c r="D241" s="146"/>
      <c r="E241" s="146"/>
      <c r="F241" s="146"/>
      <c r="G241" s="146"/>
      <c r="H241" s="153"/>
    </row>
    <row r="242" spans="1:8" x14ac:dyDescent="0.2">
      <c r="A242" s="146"/>
      <c r="B242" s="146"/>
      <c r="C242" s="146"/>
      <c r="D242" s="146"/>
      <c r="E242" s="146"/>
      <c r="F242" s="146"/>
      <c r="G242" s="146"/>
      <c r="H242" s="153"/>
    </row>
    <row r="243" spans="1:8" x14ac:dyDescent="0.2">
      <c r="A243" s="146"/>
      <c r="B243" s="146"/>
      <c r="C243" s="146"/>
      <c r="D243" s="146"/>
      <c r="E243" s="146"/>
      <c r="F243" s="146"/>
      <c r="G243" s="146"/>
      <c r="H243" s="153"/>
    </row>
    <row r="244" spans="1:8" x14ac:dyDescent="0.2">
      <c r="A244" s="146"/>
      <c r="B244" s="146"/>
      <c r="C244" s="146"/>
      <c r="D244" s="146"/>
      <c r="E244" s="146"/>
      <c r="F244" s="146"/>
      <c r="G244" s="146"/>
      <c r="H244" s="153"/>
    </row>
    <row r="245" spans="1:8" x14ac:dyDescent="0.2">
      <c r="A245" s="146"/>
      <c r="B245" s="146"/>
      <c r="C245" s="146"/>
      <c r="D245" s="146"/>
      <c r="E245" s="146"/>
      <c r="F245" s="146"/>
      <c r="G245" s="146"/>
      <c r="H245" s="153"/>
    </row>
    <row r="246" spans="1:8" x14ac:dyDescent="0.2">
      <c r="A246" s="146"/>
      <c r="B246" s="146"/>
      <c r="C246" s="146"/>
      <c r="D246" s="146"/>
      <c r="E246" s="146"/>
      <c r="F246" s="146"/>
      <c r="G246" s="146"/>
      <c r="H246" s="153"/>
    </row>
    <row r="247" spans="1:8" x14ac:dyDescent="0.2">
      <c r="A247" s="146"/>
      <c r="B247" s="146"/>
      <c r="C247" s="146"/>
      <c r="D247" s="146"/>
      <c r="E247" s="146"/>
      <c r="F247" s="146"/>
      <c r="G247" s="146"/>
      <c r="H247" s="153"/>
    </row>
    <row r="248" spans="1:8" x14ac:dyDescent="0.2">
      <c r="A248" s="146"/>
      <c r="B248" s="146"/>
      <c r="C248" s="146"/>
      <c r="D248" s="146"/>
      <c r="E248" s="146"/>
      <c r="F248" s="146"/>
      <c r="G248" s="146"/>
      <c r="H248" s="153"/>
    </row>
    <row r="249" spans="1:8" x14ac:dyDescent="0.2">
      <c r="A249" s="146"/>
      <c r="B249" s="146"/>
      <c r="C249" s="146"/>
      <c r="D249" s="146"/>
      <c r="E249" s="146"/>
      <c r="F249" s="146"/>
      <c r="G249" s="146"/>
      <c r="H249" s="153"/>
    </row>
    <row r="250" spans="1:8" x14ac:dyDescent="0.2">
      <c r="A250" s="146"/>
      <c r="B250" s="146"/>
      <c r="C250" s="146"/>
      <c r="D250" s="146"/>
      <c r="E250" s="146"/>
      <c r="F250" s="146"/>
      <c r="G250" s="146"/>
      <c r="H250" s="153"/>
    </row>
    <row r="251" spans="1:8" x14ac:dyDescent="0.2">
      <c r="A251" s="146"/>
      <c r="B251" s="146"/>
      <c r="C251" s="146"/>
      <c r="D251" s="146"/>
      <c r="E251" s="146"/>
      <c r="F251" s="146"/>
      <c r="G251" s="146"/>
      <c r="H251" s="153"/>
    </row>
    <row r="252" spans="1:8" x14ac:dyDescent="0.2">
      <c r="A252" s="146"/>
      <c r="B252" s="146"/>
      <c r="C252" s="146"/>
      <c r="D252" s="146"/>
      <c r="E252" s="146"/>
      <c r="F252" s="146"/>
      <c r="G252" s="146"/>
      <c r="H252" s="153"/>
    </row>
    <row r="253" spans="1:8" x14ac:dyDescent="0.2">
      <c r="A253" s="146"/>
      <c r="B253" s="146"/>
      <c r="C253" s="146"/>
      <c r="D253" s="146"/>
      <c r="E253" s="146"/>
      <c r="F253" s="146"/>
      <c r="G253" s="146"/>
      <c r="H253" s="153"/>
    </row>
    <row r="254" spans="1:8" x14ac:dyDescent="0.2">
      <c r="A254" s="146"/>
      <c r="B254" s="146"/>
      <c r="C254" s="146"/>
      <c r="D254" s="146"/>
      <c r="E254" s="146"/>
      <c r="F254" s="146"/>
      <c r="G254" s="146"/>
      <c r="H254" s="153"/>
    </row>
    <row r="255" spans="1:8" x14ac:dyDescent="0.2">
      <c r="A255" s="146"/>
      <c r="B255" s="146"/>
      <c r="C255" s="146"/>
      <c r="D255" s="146"/>
      <c r="E255" s="146"/>
      <c r="F255" s="146"/>
      <c r="G255" s="146"/>
      <c r="H255" s="153"/>
    </row>
    <row r="256" spans="1:8" x14ac:dyDescent="0.2">
      <c r="A256" s="146"/>
      <c r="B256" s="146"/>
      <c r="C256" s="146"/>
      <c r="D256" s="146"/>
      <c r="E256" s="146"/>
      <c r="F256" s="146"/>
      <c r="G256" s="146"/>
      <c r="H256" s="153"/>
    </row>
    <row r="257" spans="1:8" x14ac:dyDescent="0.2">
      <c r="A257" s="146"/>
      <c r="B257" s="146"/>
      <c r="C257" s="146"/>
      <c r="D257" s="146"/>
      <c r="E257" s="146"/>
      <c r="F257" s="146"/>
      <c r="G257" s="146"/>
      <c r="H257" s="153"/>
    </row>
    <row r="258" spans="1:8" x14ac:dyDescent="0.2">
      <c r="A258" s="146"/>
      <c r="B258" s="146"/>
      <c r="C258" s="146"/>
      <c r="D258" s="146"/>
      <c r="E258" s="146"/>
      <c r="F258" s="146"/>
      <c r="G258" s="146"/>
      <c r="H258" s="153"/>
    </row>
    <row r="259" spans="1:8" x14ac:dyDescent="0.2">
      <c r="A259" s="146"/>
      <c r="B259" s="146"/>
      <c r="C259" s="146"/>
      <c r="D259" s="146"/>
      <c r="E259" s="146"/>
      <c r="F259" s="146"/>
      <c r="G259" s="146"/>
      <c r="H259" s="153"/>
    </row>
    <row r="260" spans="1:8" x14ac:dyDescent="0.2">
      <c r="A260" s="146"/>
      <c r="B260" s="146"/>
      <c r="C260" s="146"/>
      <c r="D260" s="146"/>
      <c r="E260" s="146"/>
      <c r="F260" s="146"/>
      <c r="G260" s="146"/>
      <c r="H260" s="153"/>
    </row>
    <row r="261" spans="1:8" x14ac:dyDescent="0.2">
      <c r="A261" s="146"/>
      <c r="B261" s="146"/>
      <c r="C261" s="146"/>
      <c r="D261" s="146"/>
      <c r="E261" s="146"/>
      <c r="F261" s="146"/>
      <c r="G261" s="146"/>
      <c r="H261" s="153"/>
    </row>
    <row r="262" spans="1:8" x14ac:dyDescent="0.2">
      <c r="A262" s="145"/>
      <c r="B262" s="253"/>
      <c r="C262" s="249"/>
      <c r="D262" s="249"/>
      <c r="H262" s="153"/>
    </row>
    <row r="263" spans="1:8" x14ac:dyDescent="0.2">
      <c r="A263" s="145"/>
      <c r="B263" s="253"/>
      <c r="C263" s="249"/>
      <c r="D263" s="249"/>
      <c r="H263" s="153"/>
    </row>
    <row r="264" spans="1:8" x14ac:dyDescent="0.2">
      <c r="A264" s="145"/>
      <c r="B264" s="253"/>
      <c r="C264" s="249"/>
      <c r="D264" s="249"/>
      <c r="H264" s="153"/>
    </row>
    <row r="265" spans="1:8" x14ac:dyDescent="0.2">
      <c r="A265" s="145"/>
      <c r="B265" s="253"/>
      <c r="D265" s="249"/>
      <c r="H265" s="153"/>
    </row>
    <row r="266" spans="1:8" x14ac:dyDescent="0.2">
      <c r="A266" s="145"/>
      <c r="B266" s="253"/>
      <c r="D266" s="249"/>
      <c r="H266" s="153"/>
    </row>
    <row r="267" spans="1:8" x14ac:dyDescent="0.2">
      <c r="A267" s="145"/>
      <c r="B267" s="253"/>
      <c r="D267" s="249"/>
      <c r="H267" s="153"/>
    </row>
    <row r="268" spans="1:8" x14ac:dyDescent="0.2">
      <c r="A268" s="145"/>
      <c r="B268" s="253"/>
      <c r="D268" s="249"/>
      <c r="H268" s="153"/>
    </row>
    <row r="269" spans="1:8" x14ac:dyDescent="0.2">
      <c r="A269" s="145"/>
      <c r="B269" s="253"/>
      <c r="D269" s="249"/>
      <c r="H269" s="153"/>
    </row>
    <row r="270" spans="1:8" x14ac:dyDescent="0.2">
      <c r="A270" s="145"/>
      <c r="B270" s="253"/>
      <c r="D270" s="249"/>
      <c r="H270" s="153"/>
    </row>
    <row r="271" spans="1:8" x14ac:dyDescent="0.2">
      <c r="A271" s="145"/>
      <c r="B271" s="253"/>
      <c r="D271" s="249"/>
      <c r="H271" s="153"/>
    </row>
    <row r="272" spans="1:8" x14ac:dyDescent="0.2">
      <c r="A272" s="145"/>
      <c r="B272" s="253"/>
      <c r="D272" s="249"/>
      <c r="H272" s="153"/>
    </row>
    <row r="273" spans="1:8" x14ac:dyDescent="0.2">
      <c r="A273" s="145"/>
      <c r="B273" s="253"/>
      <c r="D273" s="249"/>
      <c r="H273" s="153"/>
    </row>
    <row r="274" spans="1:8" x14ac:dyDescent="0.2">
      <c r="A274" s="145"/>
      <c r="B274" s="253"/>
      <c r="C274" s="249"/>
      <c r="D274" s="249"/>
      <c r="H274" s="153"/>
    </row>
    <row r="275" spans="1:8" x14ac:dyDescent="0.2">
      <c r="A275" s="145"/>
      <c r="B275" s="253"/>
      <c r="C275" s="249"/>
      <c r="D275" s="249"/>
      <c r="H275" s="153"/>
    </row>
    <row r="276" spans="1:8" x14ac:dyDescent="0.2">
      <c r="A276" s="145"/>
      <c r="B276" s="253"/>
      <c r="C276" s="149"/>
      <c r="D276" s="249"/>
      <c r="H276" s="153"/>
    </row>
    <row r="277" spans="1:8" x14ac:dyDescent="0.2">
      <c r="A277" s="145"/>
      <c r="B277" s="253"/>
      <c r="C277" s="149"/>
      <c r="D277" s="249"/>
      <c r="H277" s="153"/>
    </row>
    <row r="278" spans="1:8" x14ac:dyDescent="0.2">
      <c r="A278" s="145"/>
      <c r="B278" s="253"/>
      <c r="C278" s="149"/>
      <c r="D278" s="249"/>
      <c r="H278" s="153"/>
    </row>
    <row r="279" spans="1:8" x14ac:dyDescent="0.2">
      <c r="A279" s="145"/>
      <c r="B279" s="253"/>
      <c r="C279" s="149"/>
      <c r="D279" s="249"/>
      <c r="H279" s="153"/>
    </row>
    <row r="280" spans="1:8" x14ac:dyDescent="0.2">
      <c r="A280" s="145"/>
      <c r="B280" s="253"/>
      <c r="C280" s="149"/>
      <c r="D280" s="249"/>
      <c r="H280" s="153"/>
    </row>
    <row r="281" spans="1:8" x14ac:dyDescent="0.2">
      <c r="A281" s="146"/>
      <c r="B281" s="146"/>
      <c r="C281" s="146"/>
      <c r="D281" s="146"/>
      <c r="E281" s="146"/>
      <c r="F281" s="146"/>
      <c r="G281" s="146"/>
      <c r="H281" s="153"/>
    </row>
    <row r="282" spans="1:8" x14ac:dyDescent="0.2">
      <c r="A282" s="146"/>
      <c r="B282" s="146"/>
      <c r="C282" s="146"/>
      <c r="D282" s="146"/>
      <c r="E282" s="146"/>
      <c r="F282" s="146"/>
      <c r="G282" s="146"/>
      <c r="H282" s="153"/>
    </row>
    <row r="283" spans="1:8" x14ac:dyDescent="0.2">
      <c r="A283" s="146"/>
      <c r="B283" s="146"/>
      <c r="C283" s="146"/>
      <c r="D283" s="146"/>
      <c r="E283" s="146"/>
      <c r="F283" s="146"/>
      <c r="G283" s="146"/>
      <c r="H283" s="153"/>
    </row>
    <row r="284" spans="1:8" x14ac:dyDescent="0.2">
      <c r="A284" s="146"/>
      <c r="B284" s="146"/>
      <c r="C284" s="146"/>
      <c r="D284" s="146"/>
      <c r="E284" s="146"/>
      <c r="F284" s="146"/>
      <c r="G284" s="146"/>
      <c r="H284" s="153"/>
    </row>
    <row r="285" spans="1:8" x14ac:dyDescent="0.2">
      <c r="A285" s="146"/>
      <c r="B285" s="146"/>
      <c r="C285" s="146"/>
      <c r="D285" s="146"/>
      <c r="E285" s="146"/>
      <c r="F285" s="146"/>
      <c r="G285" s="146"/>
      <c r="H285" s="153"/>
    </row>
    <row r="286" spans="1:8" x14ac:dyDescent="0.2">
      <c r="A286" s="146"/>
      <c r="B286" s="146"/>
      <c r="C286" s="146"/>
      <c r="D286" s="146"/>
      <c r="E286" s="146"/>
      <c r="F286" s="146"/>
      <c r="G286" s="146"/>
      <c r="H286" s="153"/>
    </row>
    <row r="287" spans="1:8" x14ac:dyDescent="0.2">
      <c r="A287" s="146"/>
      <c r="B287" s="146"/>
      <c r="C287" s="146"/>
      <c r="D287" s="146"/>
      <c r="E287" s="146"/>
      <c r="F287" s="146"/>
      <c r="G287" s="146"/>
      <c r="H287" s="153"/>
    </row>
    <row r="288" spans="1:8" x14ac:dyDescent="0.2">
      <c r="A288" s="146"/>
      <c r="B288" s="146"/>
      <c r="C288" s="146"/>
      <c r="D288" s="146"/>
      <c r="E288" s="146"/>
      <c r="F288" s="146"/>
      <c r="G288" s="146"/>
      <c r="H288" s="153"/>
    </row>
    <row r="289" spans="1:10" x14ac:dyDescent="0.2">
      <c r="A289" s="146"/>
      <c r="B289" s="146"/>
      <c r="C289" s="146"/>
      <c r="D289" s="146"/>
      <c r="E289" s="146"/>
      <c r="F289" s="146"/>
      <c r="G289" s="146"/>
      <c r="H289" s="153"/>
    </row>
    <row r="290" spans="1:10" x14ac:dyDescent="0.2">
      <c r="A290" s="146"/>
      <c r="B290" s="146"/>
      <c r="C290" s="146"/>
      <c r="D290" s="146"/>
      <c r="E290" s="146"/>
      <c r="F290" s="146"/>
      <c r="G290" s="146"/>
      <c r="H290" s="153"/>
    </row>
    <row r="291" spans="1:10" x14ac:dyDescent="0.2">
      <c r="A291" s="146"/>
      <c r="B291" s="146"/>
      <c r="C291" s="146"/>
      <c r="D291" s="146"/>
      <c r="E291" s="146"/>
      <c r="F291" s="146"/>
      <c r="G291" s="146"/>
      <c r="H291" s="153"/>
    </row>
    <row r="292" spans="1:10" x14ac:dyDescent="0.2">
      <c r="A292" s="146"/>
      <c r="B292" s="146"/>
      <c r="C292" s="146"/>
      <c r="D292" s="146"/>
      <c r="E292" s="146"/>
      <c r="F292" s="146"/>
      <c r="G292" s="146"/>
      <c r="H292" s="153"/>
    </row>
    <row r="293" spans="1:10" x14ac:dyDescent="0.2">
      <c r="A293" s="146"/>
      <c r="B293" s="146"/>
      <c r="C293" s="146"/>
      <c r="D293" s="146"/>
      <c r="E293" s="146"/>
      <c r="F293" s="146"/>
      <c r="G293" s="146"/>
      <c r="H293" s="153"/>
    </row>
    <row r="294" spans="1:10" x14ac:dyDescent="0.2">
      <c r="A294" s="146"/>
      <c r="B294" s="146"/>
      <c r="C294" s="146"/>
      <c r="D294" s="146"/>
      <c r="E294" s="146"/>
      <c r="F294" s="146"/>
      <c r="G294" s="146"/>
      <c r="H294" s="153"/>
    </row>
    <row r="295" spans="1:10" x14ac:dyDescent="0.2">
      <c r="A295" s="146"/>
      <c r="B295" s="146"/>
      <c r="C295" s="146"/>
      <c r="D295" s="146"/>
      <c r="E295" s="146"/>
      <c r="F295" s="146"/>
      <c r="G295" s="146"/>
      <c r="H295" s="153"/>
    </row>
    <row r="296" spans="1:10" x14ac:dyDescent="0.2">
      <c r="A296" s="146"/>
      <c r="B296" s="146"/>
      <c r="C296" s="146"/>
      <c r="D296" s="146"/>
      <c r="E296" s="146"/>
      <c r="F296" s="146"/>
      <c r="G296" s="146"/>
      <c r="H296" s="153"/>
    </row>
    <row r="297" spans="1:10" x14ac:dyDescent="0.2">
      <c r="A297" s="146"/>
      <c r="B297" s="146"/>
      <c r="C297" s="146"/>
      <c r="D297" s="146"/>
      <c r="E297" s="146"/>
      <c r="F297" s="146"/>
      <c r="G297" s="146"/>
      <c r="H297" s="153"/>
    </row>
    <row r="298" spans="1:10" x14ac:dyDescent="0.2">
      <c r="A298" s="146"/>
      <c r="B298" s="146"/>
      <c r="C298" s="146"/>
      <c r="D298" s="146"/>
      <c r="E298" s="146"/>
      <c r="F298" s="146"/>
      <c r="G298" s="146"/>
      <c r="H298" s="153"/>
      <c r="J298" s="255"/>
    </row>
    <row r="299" spans="1:10" x14ac:dyDescent="0.2">
      <c r="A299" s="146"/>
      <c r="B299" s="146"/>
      <c r="C299" s="146"/>
      <c r="D299" s="146"/>
      <c r="E299" s="146"/>
      <c r="F299" s="146"/>
      <c r="G299" s="146"/>
      <c r="H299" s="153"/>
      <c r="J299" s="255"/>
    </row>
    <row r="300" spans="1:10" x14ac:dyDescent="0.2">
      <c r="A300" s="146"/>
      <c r="B300" s="146"/>
      <c r="C300" s="146"/>
      <c r="D300" s="146"/>
      <c r="E300" s="146"/>
      <c r="F300" s="146"/>
      <c r="G300" s="146"/>
      <c r="H300" s="153"/>
      <c r="J300" s="255"/>
    </row>
    <row r="301" spans="1:10" x14ac:dyDescent="0.2">
      <c r="A301" s="146"/>
      <c r="B301" s="146"/>
      <c r="C301" s="146"/>
      <c r="D301" s="146"/>
      <c r="E301" s="146"/>
      <c r="F301" s="146"/>
      <c r="G301" s="146"/>
      <c r="H301" s="153"/>
      <c r="J301" s="255"/>
    </row>
    <row r="302" spans="1:10" x14ac:dyDescent="0.2">
      <c r="A302" s="146"/>
      <c r="B302" s="146"/>
      <c r="C302" s="146"/>
      <c r="D302" s="146"/>
      <c r="E302" s="146"/>
      <c r="F302" s="146"/>
      <c r="G302" s="146"/>
      <c r="H302" s="153"/>
      <c r="J302" s="255"/>
    </row>
    <row r="303" spans="1:10" x14ac:dyDescent="0.2">
      <c r="A303" s="146"/>
      <c r="B303" s="146"/>
      <c r="C303" s="146"/>
      <c r="D303" s="146"/>
      <c r="E303" s="146"/>
      <c r="F303" s="146"/>
      <c r="G303" s="146"/>
      <c r="H303" s="153"/>
      <c r="J303" s="255"/>
    </row>
    <row r="304" spans="1:10" x14ac:dyDescent="0.2">
      <c r="A304" s="146"/>
      <c r="B304" s="146"/>
      <c r="C304" s="146"/>
      <c r="D304" s="146"/>
      <c r="E304" s="146"/>
      <c r="F304" s="146"/>
      <c r="G304" s="146"/>
      <c r="H304" s="153"/>
    </row>
    <row r="305" spans="1:8" x14ac:dyDescent="0.2">
      <c r="A305" s="146"/>
      <c r="B305" s="146"/>
      <c r="C305" s="146"/>
      <c r="D305" s="146"/>
      <c r="E305" s="146"/>
      <c r="F305" s="146"/>
      <c r="G305" s="146"/>
      <c r="H305" s="153"/>
    </row>
    <row r="306" spans="1:8" x14ac:dyDescent="0.2">
      <c r="A306" s="146"/>
      <c r="B306" s="146"/>
      <c r="C306" s="146"/>
      <c r="D306" s="146"/>
      <c r="E306" s="146"/>
      <c r="F306" s="146"/>
      <c r="G306" s="146"/>
      <c r="H306" s="153"/>
    </row>
    <row r="307" spans="1:8" x14ac:dyDescent="0.2">
      <c r="A307" s="146"/>
      <c r="B307" s="146"/>
      <c r="C307" s="146"/>
      <c r="D307" s="146"/>
      <c r="E307" s="146"/>
      <c r="F307" s="146"/>
      <c r="G307" s="146"/>
      <c r="H307" s="153"/>
    </row>
    <row r="308" spans="1:8" x14ac:dyDescent="0.2">
      <c r="A308" s="146"/>
      <c r="B308" s="146"/>
      <c r="C308" s="146"/>
      <c r="D308" s="146"/>
      <c r="E308" s="146"/>
      <c r="F308" s="146"/>
      <c r="G308" s="146"/>
      <c r="H308" s="153"/>
    </row>
    <row r="309" spans="1:8" x14ac:dyDescent="0.2">
      <c r="A309" s="146"/>
      <c r="B309" s="146"/>
      <c r="C309" s="146"/>
      <c r="D309" s="146"/>
      <c r="E309" s="146"/>
      <c r="F309" s="146"/>
      <c r="G309" s="146"/>
      <c r="H309" s="153"/>
    </row>
    <row r="310" spans="1:8" x14ac:dyDescent="0.2">
      <c r="A310" s="146"/>
      <c r="B310" s="146"/>
      <c r="C310" s="146"/>
      <c r="D310" s="146"/>
      <c r="E310" s="146"/>
      <c r="F310" s="146"/>
      <c r="G310" s="146"/>
      <c r="H310" s="153"/>
    </row>
    <row r="311" spans="1:8" x14ac:dyDescent="0.2">
      <c r="A311" s="146"/>
      <c r="B311" s="146"/>
      <c r="C311" s="146"/>
      <c r="D311" s="146"/>
      <c r="E311" s="146"/>
      <c r="F311" s="146"/>
      <c r="G311" s="146"/>
      <c r="H311" s="153"/>
    </row>
    <row r="312" spans="1:8" x14ac:dyDescent="0.2">
      <c r="A312" s="146"/>
      <c r="B312" s="146"/>
      <c r="C312" s="146"/>
      <c r="D312" s="146"/>
      <c r="E312" s="146"/>
      <c r="F312" s="146"/>
      <c r="G312" s="146"/>
      <c r="H312" s="153"/>
    </row>
    <row r="313" spans="1:8" x14ac:dyDescent="0.2">
      <c r="A313" s="146"/>
      <c r="B313" s="146"/>
      <c r="C313" s="146"/>
      <c r="D313" s="146"/>
      <c r="E313" s="146"/>
      <c r="F313" s="146"/>
      <c r="G313" s="146"/>
      <c r="H313" s="153"/>
    </row>
    <row r="314" spans="1:8" x14ac:dyDescent="0.2">
      <c r="A314" s="146"/>
      <c r="B314" s="146"/>
      <c r="C314" s="146"/>
      <c r="D314" s="146"/>
      <c r="E314" s="146"/>
      <c r="F314" s="146"/>
      <c r="G314" s="146"/>
      <c r="H314" s="153"/>
    </row>
    <row r="315" spans="1:8" x14ac:dyDescent="0.2">
      <c r="A315" s="146"/>
      <c r="B315" s="146"/>
      <c r="C315" s="146"/>
      <c r="D315" s="146"/>
      <c r="E315" s="146"/>
      <c r="F315" s="146"/>
      <c r="G315" s="146"/>
      <c r="H315" s="153"/>
    </row>
    <row r="316" spans="1:8" x14ac:dyDescent="0.2">
      <c r="A316" s="146"/>
      <c r="B316" s="146"/>
      <c r="C316" s="146"/>
      <c r="D316" s="146"/>
      <c r="E316" s="146"/>
      <c r="F316" s="146"/>
      <c r="G316" s="146"/>
      <c r="H316" s="153"/>
    </row>
    <row r="317" spans="1:8" x14ac:dyDescent="0.2">
      <c r="A317" s="146"/>
      <c r="B317" s="146"/>
      <c r="C317" s="146"/>
      <c r="D317" s="146"/>
      <c r="E317" s="146"/>
      <c r="F317" s="146"/>
      <c r="G317" s="146"/>
      <c r="H317" s="153"/>
    </row>
    <row r="318" spans="1:8" x14ac:dyDescent="0.2">
      <c r="A318" s="146"/>
      <c r="B318" s="146"/>
      <c r="C318" s="146"/>
      <c r="D318" s="146"/>
      <c r="E318" s="146"/>
      <c r="F318" s="146"/>
      <c r="G318" s="146"/>
      <c r="H318" s="153"/>
    </row>
    <row r="319" spans="1:8" x14ac:dyDescent="0.2">
      <c r="A319" s="146"/>
      <c r="B319" s="146"/>
      <c r="C319" s="146"/>
      <c r="D319" s="146"/>
      <c r="E319" s="146"/>
      <c r="F319" s="146"/>
      <c r="G319" s="146"/>
    </row>
    <row r="320" spans="1:8" x14ac:dyDescent="0.2">
      <c r="A320" s="146"/>
      <c r="B320" s="146"/>
      <c r="C320" s="146"/>
      <c r="D320" s="146"/>
      <c r="E320" s="146"/>
      <c r="F320" s="146"/>
      <c r="G320" s="146"/>
    </row>
    <row r="321" spans="1:7" x14ac:dyDescent="0.2">
      <c r="A321" s="146"/>
      <c r="B321" s="146"/>
      <c r="C321" s="146"/>
      <c r="D321" s="146"/>
      <c r="E321" s="146"/>
      <c r="F321" s="146"/>
      <c r="G321" s="146"/>
    </row>
    <row r="322" spans="1:7" x14ac:dyDescent="0.2">
      <c r="A322" s="146"/>
      <c r="B322" s="146"/>
      <c r="C322" s="146"/>
      <c r="D322" s="146"/>
      <c r="E322" s="146"/>
      <c r="F322" s="146"/>
      <c r="G322" s="146"/>
    </row>
    <row r="323" spans="1:7" x14ac:dyDescent="0.2">
      <c r="A323" s="146"/>
      <c r="B323" s="146"/>
      <c r="C323" s="146"/>
      <c r="D323" s="146"/>
      <c r="E323" s="146"/>
      <c r="F323" s="146"/>
      <c r="G323" s="146"/>
    </row>
    <row r="324" spans="1:7" x14ac:dyDescent="0.2">
      <c r="A324" s="146"/>
      <c r="B324" s="146"/>
      <c r="C324" s="146"/>
      <c r="D324" s="146"/>
      <c r="E324" s="146"/>
      <c r="F324" s="146"/>
      <c r="G324" s="146"/>
    </row>
    <row r="325" spans="1:7" x14ac:dyDescent="0.2">
      <c r="A325" s="146"/>
      <c r="B325" s="146"/>
      <c r="C325" s="146"/>
      <c r="D325" s="146"/>
      <c r="E325" s="146"/>
      <c r="F325" s="146"/>
      <c r="G325" s="146"/>
    </row>
    <row r="326" spans="1:7" x14ac:dyDescent="0.2">
      <c r="A326" s="146"/>
      <c r="B326" s="146"/>
      <c r="C326" s="146"/>
      <c r="D326" s="146"/>
      <c r="E326" s="146"/>
      <c r="F326" s="146"/>
      <c r="G326" s="146"/>
    </row>
    <row r="327" spans="1:7" x14ac:dyDescent="0.2">
      <c r="A327" s="146"/>
      <c r="B327" s="146"/>
      <c r="C327" s="146"/>
      <c r="D327" s="146"/>
      <c r="E327" s="146"/>
      <c r="F327" s="146"/>
      <c r="G327" s="146"/>
    </row>
    <row r="328" spans="1:7" x14ac:dyDescent="0.2">
      <c r="A328" s="146"/>
      <c r="B328" s="146"/>
      <c r="C328" s="146"/>
      <c r="D328" s="146"/>
      <c r="E328" s="146"/>
      <c r="F328" s="146"/>
      <c r="G328" s="146"/>
    </row>
    <row r="329" spans="1:7" x14ac:dyDescent="0.2">
      <c r="A329" s="146"/>
      <c r="B329" s="146"/>
      <c r="C329" s="146"/>
      <c r="D329" s="146"/>
      <c r="E329" s="146"/>
      <c r="F329" s="146"/>
      <c r="G329" s="146"/>
    </row>
    <row r="330" spans="1:7" x14ac:dyDescent="0.2">
      <c r="A330" s="146"/>
      <c r="B330" s="146"/>
      <c r="C330" s="146"/>
      <c r="D330" s="146"/>
      <c r="E330" s="146"/>
      <c r="F330" s="146"/>
      <c r="G330" s="146"/>
    </row>
    <row r="331" spans="1:7" x14ac:dyDescent="0.2">
      <c r="A331" s="146"/>
      <c r="B331" s="146"/>
      <c r="C331" s="146"/>
      <c r="D331" s="146"/>
      <c r="E331" s="146"/>
      <c r="F331" s="146"/>
      <c r="G331" s="146"/>
    </row>
    <row r="332" spans="1:7" x14ac:dyDescent="0.2">
      <c r="A332" s="146"/>
      <c r="B332" s="146"/>
      <c r="C332" s="146"/>
      <c r="D332" s="146"/>
      <c r="E332" s="146"/>
      <c r="F332" s="146"/>
      <c r="G332" s="146"/>
    </row>
    <row r="333" spans="1:7" x14ac:dyDescent="0.2">
      <c r="A333" s="146"/>
      <c r="B333" s="146"/>
      <c r="C333" s="146"/>
      <c r="D333" s="146"/>
      <c r="E333" s="146"/>
      <c r="F333" s="146"/>
      <c r="G333" s="146"/>
    </row>
    <row r="334" spans="1:7" x14ac:dyDescent="0.2">
      <c r="A334" s="146"/>
      <c r="B334" s="146"/>
      <c r="C334" s="146"/>
      <c r="D334" s="146"/>
      <c r="E334" s="146"/>
      <c r="F334" s="146"/>
      <c r="G334" s="146"/>
    </row>
    <row r="335" spans="1:7" x14ac:dyDescent="0.2">
      <c r="A335" s="146"/>
      <c r="B335" s="146"/>
      <c r="C335" s="146"/>
      <c r="D335" s="146"/>
      <c r="E335" s="146"/>
      <c r="F335" s="146"/>
      <c r="G335" s="146"/>
    </row>
    <row r="336" spans="1:7" x14ac:dyDescent="0.2">
      <c r="A336" s="146"/>
      <c r="B336" s="146"/>
      <c r="C336" s="146"/>
      <c r="D336" s="146"/>
      <c r="E336" s="146"/>
      <c r="F336" s="146"/>
      <c r="G336" s="146"/>
    </row>
    <row r="337" spans="1:7" x14ac:dyDescent="0.2">
      <c r="A337" s="146"/>
      <c r="B337" s="146"/>
      <c r="C337" s="146"/>
      <c r="D337" s="146"/>
      <c r="E337" s="146"/>
      <c r="F337" s="146"/>
      <c r="G337" s="146"/>
    </row>
    <row r="338" spans="1:7" x14ac:dyDescent="0.2">
      <c r="A338" s="146"/>
      <c r="B338" s="146"/>
      <c r="C338" s="146"/>
      <c r="D338" s="146"/>
      <c r="E338" s="146"/>
      <c r="F338" s="146"/>
      <c r="G338" s="146"/>
    </row>
    <row r="339" spans="1:7" x14ac:dyDescent="0.2">
      <c r="A339" s="146"/>
      <c r="B339" s="146"/>
      <c r="C339" s="146"/>
      <c r="D339" s="146"/>
      <c r="E339" s="146"/>
      <c r="F339" s="146"/>
      <c r="G339" s="146"/>
    </row>
    <row r="340" spans="1:7" x14ac:dyDescent="0.2">
      <c r="A340" s="146"/>
      <c r="B340" s="146"/>
      <c r="C340" s="146"/>
      <c r="D340" s="146"/>
      <c r="E340" s="146"/>
      <c r="F340" s="146"/>
      <c r="G340" s="146"/>
    </row>
    <row r="341" spans="1:7" x14ac:dyDescent="0.2">
      <c r="A341" s="146"/>
      <c r="B341" s="146"/>
      <c r="C341" s="146"/>
      <c r="D341" s="146"/>
      <c r="E341" s="146"/>
      <c r="F341" s="146"/>
      <c r="G341" s="146"/>
    </row>
    <row r="342" spans="1:7" x14ac:dyDescent="0.2">
      <c r="A342" s="146"/>
      <c r="B342" s="146"/>
      <c r="C342" s="146"/>
      <c r="D342" s="146"/>
      <c r="E342" s="146"/>
      <c r="F342" s="146"/>
      <c r="G342" s="146"/>
    </row>
    <row r="343" spans="1:7" x14ac:dyDescent="0.2">
      <c r="A343" s="146"/>
      <c r="B343" s="146"/>
      <c r="C343" s="146"/>
      <c r="D343" s="146"/>
      <c r="E343" s="146"/>
      <c r="F343" s="146"/>
      <c r="G343" s="146"/>
    </row>
    <row r="344" spans="1:7" x14ac:dyDescent="0.2">
      <c r="A344" s="146"/>
      <c r="B344" s="146"/>
      <c r="C344" s="146"/>
      <c r="D344" s="146"/>
      <c r="E344" s="146"/>
      <c r="F344" s="146"/>
      <c r="G344" s="146"/>
    </row>
    <row r="345" spans="1:7" x14ac:dyDescent="0.2">
      <c r="A345" s="146"/>
      <c r="B345" s="146"/>
      <c r="C345" s="146"/>
      <c r="D345" s="146"/>
      <c r="E345" s="146"/>
      <c r="F345" s="146"/>
      <c r="G345" s="146"/>
    </row>
    <row r="346" spans="1:7" x14ac:dyDescent="0.2">
      <c r="A346" s="146"/>
      <c r="B346" s="146"/>
      <c r="C346" s="146"/>
      <c r="D346" s="146"/>
      <c r="E346" s="146"/>
      <c r="F346" s="146"/>
      <c r="G346" s="146"/>
    </row>
    <row r="347" spans="1:7" x14ac:dyDescent="0.2">
      <c r="A347" s="146"/>
      <c r="B347" s="146"/>
      <c r="C347" s="146"/>
      <c r="D347" s="146"/>
      <c r="E347" s="146"/>
      <c r="F347" s="146"/>
      <c r="G347" s="146"/>
    </row>
    <row r="348" spans="1:7" x14ac:dyDescent="0.2">
      <c r="A348" s="146"/>
      <c r="B348" s="146"/>
      <c r="C348" s="146"/>
      <c r="D348" s="146"/>
      <c r="E348" s="146"/>
      <c r="F348" s="146"/>
      <c r="G348" s="146"/>
    </row>
    <row r="349" spans="1:7" x14ac:dyDescent="0.2">
      <c r="A349" s="146"/>
      <c r="B349" s="146"/>
      <c r="C349" s="146"/>
      <c r="D349" s="146"/>
      <c r="E349" s="146"/>
      <c r="F349" s="146"/>
      <c r="G349" s="146"/>
    </row>
    <row r="350" spans="1:7" x14ac:dyDescent="0.2">
      <c r="A350" s="146"/>
      <c r="B350" s="146"/>
      <c r="C350" s="146"/>
      <c r="D350" s="146"/>
      <c r="E350" s="146"/>
      <c r="F350" s="146"/>
      <c r="G350" s="146"/>
    </row>
    <row r="351" spans="1:7" x14ac:dyDescent="0.2">
      <c r="A351" s="146"/>
      <c r="B351" s="146"/>
      <c r="C351" s="146"/>
      <c r="D351" s="146"/>
      <c r="E351" s="146"/>
      <c r="F351" s="146"/>
      <c r="G351" s="146"/>
    </row>
    <row r="352" spans="1:7" x14ac:dyDescent="0.2">
      <c r="A352" s="146"/>
      <c r="B352" s="146"/>
      <c r="C352" s="146"/>
      <c r="D352" s="146"/>
      <c r="E352" s="146"/>
      <c r="F352" s="146"/>
      <c r="G352" s="146"/>
    </row>
    <row r="353" spans="1:7" x14ac:dyDescent="0.2">
      <c r="A353" s="146"/>
      <c r="B353" s="146"/>
      <c r="C353" s="146"/>
      <c r="D353" s="146"/>
      <c r="E353" s="146"/>
      <c r="F353" s="146"/>
      <c r="G353" s="146"/>
    </row>
    <row r="354" spans="1:7" x14ac:dyDescent="0.2">
      <c r="A354" s="146"/>
      <c r="B354" s="146"/>
      <c r="C354" s="146"/>
      <c r="D354" s="146"/>
      <c r="E354" s="146"/>
      <c r="F354" s="146"/>
      <c r="G354" s="146"/>
    </row>
    <row r="355" spans="1:7" x14ac:dyDescent="0.2">
      <c r="A355" s="146"/>
      <c r="B355" s="146"/>
      <c r="C355" s="146"/>
      <c r="D355" s="146"/>
      <c r="E355" s="146"/>
      <c r="F355" s="146"/>
      <c r="G355" s="146"/>
    </row>
    <row r="356" spans="1:7" x14ac:dyDescent="0.2">
      <c r="A356" s="146"/>
      <c r="B356" s="146"/>
      <c r="C356" s="146"/>
      <c r="D356" s="146"/>
      <c r="E356" s="146"/>
      <c r="F356" s="146"/>
      <c r="G356" s="146"/>
    </row>
    <row r="357" spans="1:7" x14ac:dyDescent="0.2">
      <c r="A357" s="146"/>
      <c r="B357" s="146"/>
      <c r="C357" s="146"/>
      <c r="D357" s="146"/>
      <c r="E357" s="146"/>
      <c r="F357" s="146"/>
      <c r="G357" s="146"/>
    </row>
    <row r="358" spans="1:7" x14ac:dyDescent="0.2">
      <c r="A358" s="146"/>
      <c r="B358" s="146"/>
      <c r="C358" s="146"/>
      <c r="D358" s="146"/>
      <c r="E358" s="146"/>
      <c r="F358" s="146"/>
      <c r="G358" s="146"/>
    </row>
    <row r="359" spans="1:7" x14ac:dyDescent="0.2">
      <c r="A359" s="146"/>
      <c r="B359" s="146"/>
      <c r="C359" s="146"/>
      <c r="D359" s="146"/>
      <c r="E359" s="146"/>
      <c r="F359" s="146"/>
      <c r="G359" s="146"/>
    </row>
    <row r="360" spans="1:7" x14ac:dyDescent="0.2">
      <c r="A360" s="146"/>
      <c r="B360" s="146"/>
      <c r="C360" s="146"/>
      <c r="D360" s="146"/>
      <c r="E360" s="146"/>
      <c r="F360" s="146"/>
      <c r="G360" s="146"/>
    </row>
    <row r="361" spans="1:7" x14ac:dyDescent="0.2">
      <c r="A361" s="146"/>
      <c r="B361" s="146"/>
      <c r="C361" s="146"/>
      <c r="D361" s="146"/>
      <c r="E361" s="146"/>
      <c r="F361" s="146"/>
      <c r="G361" s="146"/>
    </row>
    <row r="362" spans="1:7" x14ac:dyDescent="0.2">
      <c r="A362" s="146"/>
      <c r="B362" s="146"/>
      <c r="C362" s="146"/>
      <c r="D362" s="146"/>
      <c r="E362" s="146"/>
      <c r="F362" s="146"/>
      <c r="G362" s="146"/>
    </row>
    <row r="363" spans="1:7" x14ac:dyDescent="0.2">
      <c r="A363" s="146"/>
      <c r="B363" s="146"/>
      <c r="C363" s="146"/>
      <c r="D363" s="146"/>
      <c r="E363" s="146"/>
      <c r="F363" s="146"/>
      <c r="G363" s="146"/>
    </row>
    <row r="364" spans="1:7" x14ac:dyDescent="0.2">
      <c r="A364" s="146"/>
      <c r="B364" s="146"/>
      <c r="C364" s="146"/>
      <c r="D364" s="146"/>
      <c r="E364" s="146"/>
      <c r="F364" s="146"/>
      <c r="G364" s="146"/>
    </row>
    <row r="365" spans="1:7" x14ac:dyDescent="0.2">
      <c r="A365" s="146"/>
      <c r="B365" s="146"/>
      <c r="C365" s="146"/>
      <c r="D365" s="146"/>
      <c r="E365" s="146"/>
      <c r="F365" s="146"/>
      <c r="G365" s="146"/>
    </row>
    <row r="366" spans="1:7" x14ac:dyDescent="0.2">
      <c r="A366" s="146"/>
      <c r="B366" s="146"/>
      <c r="C366" s="146"/>
      <c r="D366" s="146"/>
      <c r="E366" s="146"/>
      <c r="F366" s="146"/>
      <c r="G366" s="146"/>
    </row>
    <row r="367" spans="1:7" x14ac:dyDescent="0.2">
      <c r="A367" s="146"/>
      <c r="B367" s="146"/>
      <c r="C367" s="146"/>
      <c r="D367" s="146"/>
      <c r="E367" s="146"/>
      <c r="F367" s="146"/>
      <c r="G367" s="146"/>
    </row>
    <row r="368" spans="1:7" x14ac:dyDescent="0.2">
      <c r="A368" s="146"/>
      <c r="B368" s="146"/>
      <c r="C368" s="146"/>
      <c r="D368" s="146"/>
      <c r="E368" s="146"/>
      <c r="F368" s="146"/>
      <c r="G368" s="146"/>
    </row>
    <row r="369" spans="1:7" x14ac:dyDescent="0.2">
      <c r="A369" s="146"/>
      <c r="B369" s="146"/>
      <c r="C369" s="146"/>
      <c r="D369" s="146"/>
      <c r="E369" s="146"/>
      <c r="F369" s="146"/>
      <c r="G369" s="146"/>
    </row>
    <row r="370" spans="1:7" x14ac:dyDescent="0.2">
      <c r="A370" s="146"/>
      <c r="B370" s="146"/>
      <c r="C370" s="146"/>
      <c r="D370" s="146"/>
      <c r="E370" s="146"/>
      <c r="F370" s="146"/>
      <c r="G370" s="146"/>
    </row>
    <row r="371" spans="1:7" x14ac:dyDescent="0.2">
      <c r="A371" s="146"/>
      <c r="B371" s="146"/>
      <c r="C371" s="146"/>
      <c r="D371" s="146"/>
      <c r="E371" s="146"/>
      <c r="F371" s="146"/>
      <c r="G371" s="146"/>
    </row>
    <row r="372" spans="1:7" x14ac:dyDescent="0.2">
      <c r="A372" s="146"/>
      <c r="B372" s="146"/>
      <c r="C372" s="146"/>
      <c r="D372" s="146"/>
      <c r="E372" s="146"/>
      <c r="F372" s="146"/>
      <c r="G372" s="146"/>
    </row>
    <row r="373" spans="1:7" x14ac:dyDescent="0.2">
      <c r="A373" s="146"/>
      <c r="B373" s="146"/>
      <c r="C373" s="146"/>
      <c r="D373" s="146"/>
      <c r="E373" s="146"/>
      <c r="F373" s="146"/>
      <c r="G373" s="146"/>
    </row>
    <row r="374" spans="1:7" x14ac:dyDescent="0.2">
      <c r="A374" s="146"/>
      <c r="B374" s="146"/>
      <c r="C374" s="146"/>
      <c r="D374" s="146"/>
      <c r="E374" s="146"/>
      <c r="F374" s="146"/>
      <c r="G374" s="146"/>
    </row>
    <row r="375" spans="1:7" x14ac:dyDescent="0.2">
      <c r="A375" s="146"/>
      <c r="B375" s="146"/>
      <c r="C375" s="146"/>
      <c r="D375" s="146"/>
      <c r="E375" s="146"/>
      <c r="F375" s="146"/>
      <c r="G375" s="146"/>
    </row>
    <row r="376" spans="1:7" x14ac:dyDescent="0.2">
      <c r="A376" s="146"/>
      <c r="B376" s="146"/>
      <c r="C376" s="146"/>
      <c r="D376" s="146"/>
      <c r="E376" s="146"/>
      <c r="F376" s="146"/>
      <c r="G376" s="146"/>
    </row>
    <row r="377" spans="1:7" x14ac:dyDescent="0.2">
      <c r="A377" s="146"/>
      <c r="B377" s="146"/>
      <c r="C377" s="146"/>
      <c r="D377" s="146"/>
      <c r="E377" s="146"/>
      <c r="F377" s="146"/>
      <c r="G377" s="146"/>
    </row>
    <row r="378" spans="1:7" x14ac:dyDescent="0.2">
      <c r="A378" s="146"/>
      <c r="B378" s="146"/>
      <c r="C378" s="146"/>
      <c r="D378" s="146"/>
      <c r="E378" s="146"/>
      <c r="F378" s="146"/>
      <c r="G378" s="146"/>
    </row>
    <row r="379" spans="1:7" x14ac:dyDescent="0.2">
      <c r="A379" s="146"/>
      <c r="B379" s="146"/>
      <c r="C379" s="146"/>
      <c r="D379" s="146"/>
      <c r="E379" s="146"/>
      <c r="F379" s="146"/>
      <c r="G379" s="146"/>
    </row>
    <row r="380" spans="1:7" x14ac:dyDescent="0.2">
      <c r="A380" s="146"/>
      <c r="B380" s="146"/>
      <c r="C380" s="146"/>
      <c r="D380" s="146"/>
      <c r="E380" s="146"/>
      <c r="F380" s="146"/>
      <c r="G380" s="146"/>
    </row>
    <row r="381" spans="1:7" x14ac:dyDescent="0.2">
      <c r="A381" s="146"/>
      <c r="B381" s="146"/>
      <c r="C381" s="146"/>
      <c r="D381" s="146"/>
      <c r="E381" s="146"/>
      <c r="F381" s="146"/>
      <c r="G381" s="146"/>
    </row>
    <row r="382" spans="1:7" x14ac:dyDescent="0.2">
      <c r="A382" s="146"/>
      <c r="B382" s="146"/>
      <c r="C382" s="146"/>
      <c r="D382" s="146"/>
      <c r="E382" s="146"/>
      <c r="F382" s="146"/>
      <c r="G382" s="146"/>
    </row>
    <row r="383" spans="1:7" x14ac:dyDescent="0.2">
      <c r="A383" s="146"/>
      <c r="B383" s="146"/>
      <c r="C383" s="146"/>
      <c r="D383" s="146"/>
      <c r="E383" s="146"/>
      <c r="F383" s="146"/>
      <c r="G383" s="146"/>
    </row>
    <row r="384" spans="1:7" x14ac:dyDescent="0.2">
      <c r="A384" s="146"/>
      <c r="B384" s="146"/>
      <c r="C384" s="146"/>
      <c r="D384" s="146"/>
      <c r="E384" s="146"/>
      <c r="F384" s="146"/>
      <c r="G384" s="146"/>
    </row>
    <row r="385" spans="1:7" x14ac:dyDescent="0.2">
      <c r="A385" s="146"/>
      <c r="B385" s="146"/>
      <c r="C385" s="146"/>
      <c r="D385" s="146"/>
      <c r="E385" s="146"/>
      <c r="F385" s="146"/>
      <c r="G385" s="146"/>
    </row>
    <row r="386" spans="1:7" x14ac:dyDescent="0.2">
      <c r="A386" s="146"/>
      <c r="B386" s="146"/>
      <c r="C386" s="146"/>
      <c r="D386" s="146"/>
      <c r="E386" s="146"/>
      <c r="F386" s="146"/>
      <c r="G386" s="146"/>
    </row>
    <row r="387" spans="1:7" x14ac:dyDescent="0.2">
      <c r="A387" s="146"/>
      <c r="B387" s="146"/>
      <c r="C387" s="146"/>
      <c r="D387" s="146"/>
      <c r="E387" s="146"/>
      <c r="F387" s="146"/>
      <c r="G387" s="146"/>
    </row>
    <row r="388" spans="1:7" x14ac:dyDescent="0.2">
      <c r="A388" s="146"/>
      <c r="B388" s="146"/>
      <c r="C388" s="146"/>
      <c r="D388" s="146"/>
      <c r="E388" s="146"/>
      <c r="F388" s="146"/>
      <c r="G388" s="146"/>
    </row>
    <row r="389" spans="1:7" x14ac:dyDescent="0.2">
      <c r="A389" s="146"/>
      <c r="B389" s="146"/>
      <c r="C389" s="146"/>
      <c r="D389" s="146"/>
      <c r="E389" s="146"/>
      <c r="F389" s="146"/>
      <c r="G389" s="146"/>
    </row>
    <row r="390" spans="1:7" x14ac:dyDescent="0.2">
      <c r="A390" s="146"/>
      <c r="B390" s="146"/>
      <c r="C390" s="146"/>
      <c r="D390" s="146"/>
      <c r="E390" s="146"/>
      <c r="F390" s="146"/>
      <c r="G390" s="146"/>
    </row>
    <row r="391" spans="1:7" x14ac:dyDescent="0.2">
      <c r="A391" s="146"/>
      <c r="B391" s="146"/>
      <c r="C391" s="146"/>
      <c r="D391" s="146"/>
      <c r="E391" s="146"/>
      <c r="F391" s="146"/>
      <c r="G391" s="146"/>
    </row>
    <row r="392" spans="1:7" x14ac:dyDescent="0.2">
      <c r="A392" s="146"/>
      <c r="B392" s="146"/>
      <c r="C392" s="146"/>
      <c r="D392" s="146"/>
      <c r="E392" s="146"/>
      <c r="F392" s="146"/>
      <c r="G392" s="146"/>
    </row>
    <row r="393" spans="1:7" x14ac:dyDescent="0.2">
      <c r="A393" s="146"/>
      <c r="B393" s="146"/>
      <c r="C393" s="146"/>
      <c r="D393" s="146"/>
      <c r="E393" s="146"/>
      <c r="F393" s="146"/>
      <c r="G393" s="146"/>
    </row>
    <row r="394" spans="1:7" x14ac:dyDescent="0.2">
      <c r="A394" s="146"/>
      <c r="B394" s="146"/>
      <c r="C394" s="146"/>
      <c r="D394" s="146"/>
      <c r="E394" s="146"/>
      <c r="F394" s="146"/>
      <c r="G394" s="146"/>
    </row>
    <row r="395" spans="1:7" x14ac:dyDescent="0.2">
      <c r="A395" s="146"/>
      <c r="B395" s="146"/>
      <c r="C395" s="146"/>
      <c r="D395" s="146"/>
      <c r="E395" s="146"/>
      <c r="F395" s="146"/>
      <c r="G395" s="146"/>
    </row>
    <row r="396" spans="1:7" x14ac:dyDescent="0.2">
      <c r="A396" s="146"/>
      <c r="B396" s="146"/>
      <c r="C396" s="146"/>
      <c r="D396" s="146"/>
      <c r="E396" s="146"/>
      <c r="F396" s="146"/>
      <c r="G396" s="146"/>
    </row>
    <row r="397" spans="1:7" x14ac:dyDescent="0.2">
      <c r="A397" s="146"/>
      <c r="B397" s="146"/>
      <c r="C397" s="146"/>
      <c r="D397" s="146"/>
      <c r="E397" s="146"/>
      <c r="F397" s="146"/>
      <c r="G397" s="146"/>
    </row>
  </sheetData>
  <phoneticPr fontId="0" type="noConversion"/>
  <dataValidations count="9">
    <dataValidation type="list" allowBlank="1" showInputMessage="1" showErrorMessage="1" sqref="H21:H22 H33:H34 H27:H28" xr:uid="{F49B91ED-E32F-4800-B1CE-EFC666E6F1BA}">
      <formula1>"Yes, No"</formula1>
    </dataValidation>
    <dataValidation type="list" allowBlank="1" showInputMessage="1" showErrorMessage="1" sqref="C7:C10" xr:uid="{F3AB4A26-133A-4C93-9094-D05217B2B3E8}">
      <formula1>"A,R,C"</formula1>
    </dataValidation>
    <dataValidation type="list" errorStyle="warning" allowBlank="1" showInputMessage="1" showErrorMessage="1" errorTitle="Warning" error="This Position is not part of the standard list Select Yes to continue." sqref="F7:F10" xr:uid="{B7F67E62-1974-42A6-9E2B-2E2FB63B3F1B}">
      <formula1>Duty_List</formula1>
    </dataValidation>
    <dataValidation type="list" allowBlank="1" showInputMessage="1" showErrorMessage="1" sqref="E7:E10" xr:uid="{43F340C1-4E0C-491C-BC56-BCA96EC97E19}">
      <formula1>Paygrade</formula1>
    </dataValidation>
    <dataValidation type="list" allowBlank="1" showInputMessage="1" showErrorMessage="1" prompt="click on arrow for a drop down list" sqref="A39:A40" xr:uid="{3F0CD727-F7A7-4988-91A5-9CA35233E749}">
      <formula1>Equip_List</formula1>
    </dataValidation>
    <dataValidation type="list" allowBlank="1" showInputMessage="1" showErrorMessage="1" prompt="click on arrow for a drop down list" sqref="A33:A34" xr:uid="{EC15B228-1AAB-4D01-AEA5-F43778090D50}">
      <formula1>Cutter_Type</formula1>
    </dataValidation>
    <dataValidation type="list" allowBlank="1" showInputMessage="1" showErrorMessage="1" prompt="click on arrow for a drop down list" sqref="A27:A28" xr:uid="{27EA3F73-8496-4BBC-A1D3-B3EDEA740655}">
      <formula1>Boat_Type</formula1>
    </dataValidation>
    <dataValidation type="list" allowBlank="1" showInputMessage="1" showErrorMessage="1" sqref="A21:A22" xr:uid="{94A207E8-6DE9-409E-A1A5-2F147762448C}">
      <formula1>Air_Type</formula1>
    </dataValidation>
    <dataValidation type="list" allowBlank="1" showInputMessage="1" showErrorMessage="1" sqref="A15:A16" xr:uid="{0933D109-867E-4FF7-82FB-C8450143B0BC}">
      <formula1>Vehicle_Type</formula1>
    </dataValidation>
  </dataValidations>
  <pageMargins left="0.7" right="0.7" top="0.75" bottom="0.75" header="0.3" footer="0.3"/>
  <pageSetup scale="74" fitToHeight="0"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FC36E71A826346AD8C95CC7F072052" ma:contentTypeVersion="7" ma:contentTypeDescription="Create a new document." ma:contentTypeScope="" ma:versionID="de76559382cf0694dd3892fce2584f56">
  <xsd:schema xmlns:xsd="http://www.w3.org/2001/XMLSchema" xmlns:xs="http://www.w3.org/2001/XMLSchema" xmlns:p="http://schemas.microsoft.com/office/2006/metadata/properties" xmlns:ns2="6af4f329-5a9d-4168-a040-9c063acc5d51" xmlns:ns3="4d34a17b-d26b-464c-996a-34862b9688ab" targetNamespace="http://schemas.microsoft.com/office/2006/metadata/properties" ma:root="true" ma:fieldsID="371a21f7be50e45e6bdd071c3e1cc3e1" ns2:_="" ns3:_="">
    <xsd:import namespace="6af4f329-5a9d-4168-a040-9c063acc5d51"/>
    <xsd:import namespace="4d34a17b-d26b-464c-996a-34862b9688a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EffectiveDat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f4f329-5a9d-4168-a040-9c063acc5d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EffectiveDate" ma:index="13" nillable="true" ma:displayName="Effective Date" ma:format="Dropdown" ma:internalName="EffectiveDate">
      <xsd:simpleType>
        <xsd:restriction base="dms:Text">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4a17b-d26b-464c-996a-34862b9688a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ffectiveDate xmlns="6af4f329-5a9d-4168-a040-9c063acc5d51" xsi:nil="true"/>
  </documentManagement>
</p:properties>
</file>

<file path=customXml/itemProps1.xml><?xml version="1.0" encoding="utf-8"?>
<ds:datastoreItem xmlns:ds="http://schemas.openxmlformats.org/officeDocument/2006/customXml" ds:itemID="{6F643778-706A-4CAD-8742-635302058091}">
  <ds:schemaRefs>
    <ds:schemaRef ds:uri="http://schemas.microsoft.com/sharepoint/v3/contenttype/forms"/>
  </ds:schemaRefs>
</ds:datastoreItem>
</file>

<file path=customXml/itemProps2.xml><?xml version="1.0" encoding="utf-8"?>
<ds:datastoreItem xmlns:ds="http://schemas.openxmlformats.org/officeDocument/2006/customXml" ds:itemID="{F0B89FE5-81E6-4F1F-B2FC-F842E4379F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f4f329-5a9d-4168-a040-9c063acc5d51"/>
    <ds:schemaRef ds:uri="4d34a17b-d26b-464c-996a-34862b9688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D5EF58-5731-43D9-9CE0-BF593A2A5710}">
  <ds:schemaRefs>
    <ds:schemaRef ds:uri="http://schemas.microsoft.com/office/2006/metadata/properties"/>
    <ds:schemaRef ds:uri="http://schemas.microsoft.com/office/infopath/2007/PartnerControls"/>
    <ds:schemaRef ds:uri="6af4f329-5a9d-4168-a040-9c063acc5d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39</vt:i4>
      </vt:variant>
    </vt:vector>
  </HeadingPairs>
  <TitlesOfParts>
    <vt:vector size="76" baseType="lpstr">
      <vt:lpstr>Project Summary</vt:lpstr>
      <vt:lpstr>Daily Summary</vt:lpstr>
      <vt:lpstr>day1</vt:lpstr>
      <vt:lpstr>day2</vt:lpstr>
      <vt:lpstr>day3</vt:lpstr>
      <vt:lpstr>day4</vt:lpstr>
      <vt:lpstr>day5</vt:lpstr>
      <vt:lpstr>day6</vt:lpstr>
      <vt:lpstr>day7</vt:lpstr>
      <vt:lpstr>day8</vt:lpstr>
      <vt:lpstr>day9</vt:lpstr>
      <vt:lpstr>day10</vt:lpstr>
      <vt:lpstr>day11</vt:lpstr>
      <vt:lpstr>day12</vt:lpstr>
      <vt:lpstr>day13</vt:lpstr>
      <vt:lpstr>day14</vt:lpstr>
      <vt:lpstr>day15</vt:lpstr>
      <vt:lpstr>day16</vt:lpstr>
      <vt:lpstr>day17</vt:lpstr>
      <vt:lpstr>day18</vt:lpstr>
      <vt:lpstr>day19</vt:lpstr>
      <vt:lpstr>day20</vt:lpstr>
      <vt:lpstr>day21</vt:lpstr>
      <vt:lpstr>day22</vt:lpstr>
      <vt:lpstr>day23</vt:lpstr>
      <vt:lpstr>day24</vt:lpstr>
      <vt:lpstr>day25</vt:lpstr>
      <vt:lpstr>day26</vt:lpstr>
      <vt:lpstr>day27</vt:lpstr>
      <vt:lpstr>day28</vt:lpstr>
      <vt:lpstr>day29</vt:lpstr>
      <vt:lpstr>day30</vt:lpstr>
      <vt:lpstr>day31</vt:lpstr>
      <vt:lpstr>User's Guide</vt:lpstr>
      <vt:lpstr>Ceiling Management Tool</vt:lpstr>
      <vt:lpstr>Standard Rates</vt:lpstr>
      <vt:lpstr>ADMIN</vt:lpstr>
      <vt:lpstr>Air_Type</vt:lpstr>
      <vt:lpstr>Boat_Type</vt:lpstr>
      <vt:lpstr>Cutter_Type</vt:lpstr>
      <vt:lpstr>Duty_List</vt:lpstr>
      <vt:lpstr>Equip_List</vt:lpstr>
      <vt:lpstr>Paygrade</vt:lpstr>
      <vt:lpstr>'Ceiling Management Tool'!Print_Area</vt:lpstr>
      <vt:lpstr>'day10'!Print_Area</vt:lpstr>
      <vt:lpstr>'day11'!Print_Area</vt:lpstr>
      <vt:lpstr>'day12'!Print_Area</vt:lpstr>
      <vt:lpstr>'day13'!Print_Area</vt:lpstr>
      <vt:lpstr>'day14'!Print_Area</vt:lpstr>
      <vt:lpstr>'day15'!Print_Area</vt:lpstr>
      <vt:lpstr>'day16'!Print_Area</vt:lpstr>
      <vt:lpstr>'day17'!Print_Area</vt:lpstr>
      <vt:lpstr>'day18'!Print_Area</vt:lpstr>
      <vt:lpstr>'day19'!Print_Area</vt:lpstr>
      <vt:lpstr>'day2'!Print_Area</vt:lpstr>
      <vt:lpstr>'day20'!Print_Area</vt:lpstr>
      <vt:lpstr>'day21'!Print_Area</vt:lpstr>
      <vt:lpstr>'day22'!Print_Area</vt:lpstr>
      <vt:lpstr>'day23'!Print_Area</vt:lpstr>
      <vt:lpstr>'day24'!Print_Area</vt:lpstr>
      <vt:lpstr>'day25'!Print_Area</vt:lpstr>
      <vt:lpstr>'day26'!Print_Area</vt:lpstr>
      <vt:lpstr>'day27'!Print_Area</vt:lpstr>
      <vt:lpstr>'day28'!Print_Area</vt:lpstr>
      <vt:lpstr>'day29'!Print_Area</vt:lpstr>
      <vt:lpstr>'day3'!Print_Area</vt:lpstr>
      <vt:lpstr>'day30'!Print_Area</vt:lpstr>
      <vt:lpstr>'day31'!Print_Area</vt:lpstr>
      <vt:lpstr>'day4'!Print_Area</vt:lpstr>
      <vt:lpstr>'day5'!Print_Area</vt:lpstr>
      <vt:lpstr>'day6'!Print_Area</vt:lpstr>
      <vt:lpstr>'day7'!Print_Area</vt:lpstr>
      <vt:lpstr>'day8'!Print_Area</vt:lpstr>
      <vt:lpstr>'day9'!Print_Area</vt:lpstr>
      <vt:lpstr>'Project Summary'!Print_Area</vt:lpstr>
      <vt:lpstr>Vehicle_Type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NPFC CG-5136</dc:title>
  <dc:subject/>
  <dc:creator>Devine/Alexander/Irvin</dc:creator>
  <cp:keywords/>
  <dc:description/>
  <cp:lastModifiedBy>Alexander, Jonathan C (Jon) CWO-3 USCG SEC COL RIVER (</cp:lastModifiedBy>
  <cp:revision/>
  <dcterms:created xsi:type="dcterms:W3CDTF">1997-08-18T12:15:12Z</dcterms:created>
  <dcterms:modified xsi:type="dcterms:W3CDTF">2025-10-06T14:54:34Z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0x010100B8FC36E71A826346AD8C95CC7F072052</vt:lpwstr>
  </property>
  <property fmtid="{D5CDD505-2E9C-101B-9397-08002B2CF9AE}" pid="3" name="MSIP_Label_2b639354-e892-4176-8050-1bf50fd6fcb5_Enabled">
    <vt:lpwstr>true</vt:lpwstr>
  </property>
  <property fmtid="{D5CDD505-2E9C-101B-9397-08002B2CF9AE}" pid="4" name="MSIP_Label_2b639354-e892-4176-8050-1bf50fd6fcb5_SetDate">
    <vt:lpwstr>2021-11-17T21:43:24Z</vt:lpwstr>
  </property>
  <property fmtid="{D5CDD505-2E9C-101B-9397-08002B2CF9AE}" pid="5" name="MSIP_Label_2b639354-e892-4176-8050-1bf50fd6fcb5_Method">
    <vt:lpwstr>Privileged</vt:lpwstr>
  </property>
  <property fmtid="{D5CDD505-2E9C-101B-9397-08002B2CF9AE}" pid="6" name="MSIP_Label_2b639354-e892-4176-8050-1bf50fd6fcb5_Name">
    <vt:lpwstr>Client Proprietary v2</vt:lpwstr>
  </property>
  <property fmtid="{D5CDD505-2E9C-101B-9397-08002B2CF9AE}" pid="7" name="MSIP_Label_2b639354-e892-4176-8050-1bf50fd6fcb5_SiteId">
    <vt:lpwstr>8a628aaf-2f06-4dc5-a007-33a134d5e988</vt:lpwstr>
  </property>
  <property fmtid="{D5CDD505-2E9C-101B-9397-08002B2CF9AE}" pid="8" name="MSIP_Label_2b639354-e892-4176-8050-1bf50fd6fcb5_ActionId">
    <vt:lpwstr>0b792b7e-121d-4334-91f5-8450d4c38aa5</vt:lpwstr>
  </property>
  <property fmtid="{D5CDD505-2E9C-101B-9397-08002B2CF9AE}" pid="9" name="MSIP_Label_2b639354-e892-4176-8050-1bf50fd6fcb5_ContentBits">
    <vt:lpwstr>1</vt:lpwstr>
  </property>
</Properties>
</file>